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8" i="1" l="1"/>
  <c r="S260" i="1" l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S248" i="1"/>
  <c r="R248" i="1"/>
  <c r="Q248" i="1"/>
  <c r="P248" i="1"/>
  <c r="O248" i="1"/>
  <c r="N248" i="1"/>
  <c r="M248" i="1"/>
  <c r="L248" i="1"/>
  <c r="K248" i="1"/>
  <c r="K261" i="1" s="1"/>
  <c r="K262" i="1" s="1"/>
  <c r="J248" i="1"/>
  <c r="I248" i="1"/>
  <c r="H248" i="1"/>
  <c r="G248" i="1"/>
  <c r="F248" i="1"/>
  <c r="E248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S195" i="1"/>
  <c r="R195" i="1"/>
  <c r="Q195" i="1"/>
  <c r="P195" i="1"/>
  <c r="O195" i="1"/>
  <c r="N195" i="1"/>
  <c r="M195" i="1"/>
  <c r="M209" i="1" s="1"/>
  <c r="M210" i="1" s="1"/>
  <c r="L195" i="1"/>
  <c r="K195" i="1"/>
  <c r="J195" i="1"/>
  <c r="I195" i="1"/>
  <c r="H195" i="1"/>
  <c r="G195" i="1"/>
  <c r="F195" i="1"/>
  <c r="E195" i="1"/>
  <c r="E209" i="1" s="1"/>
  <c r="E210" i="1" s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E155" i="1"/>
  <c r="E156" i="1" s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S143" i="1"/>
  <c r="S155" i="1" s="1"/>
  <c r="S156" i="1" s="1"/>
  <c r="R143" i="1"/>
  <c r="R155" i="1" s="1"/>
  <c r="R156" i="1" s="1"/>
  <c r="Q143" i="1"/>
  <c r="P143" i="1"/>
  <c r="O143" i="1"/>
  <c r="O155" i="1" s="1"/>
  <c r="O156" i="1" s="1"/>
  <c r="N143" i="1"/>
  <c r="M143" i="1"/>
  <c r="L143" i="1"/>
  <c r="K143" i="1"/>
  <c r="K155" i="1" s="1"/>
  <c r="K156" i="1" s="1"/>
  <c r="J143" i="1"/>
  <c r="I143" i="1"/>
  <c r="H143" i="1"/>
  <c r="G143" i="1"/>
  <c r="G155" i="1" s="1"/>
  <c r="G156" i="1" s="1"/>
  <c r="F143" i="1"/>
  <c r="F155" i="1" s="1"/>
  <c r="F156" i="1" s="1"/>
  <c r="E143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D130" i="1" s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S116" i="1"/>
  <c r="R116" i="1"/>
  <c r="Q116" i="1"/>
  <c r="P116" i="1"/>
  <c r="O116" i="1"/>
  <c r="N116" i="1"/>
  <c r="M116" i="1"/>
  <c r="L116" i="1"/>
  <c r="K116" i="1"/>
  <c r="J116" i="1"/>
  <c r="I116" i="1"/>
  <c r="I130" i="1" s="1"/>
  <c r="I131" i="1" s="1"/>
  <c r="H116" i="1"/>
  <c r="G116" i="1"/>
  <c r="F116" i="1"/>
  <c r="E116" i="1"/>
  <c r="S102" i="1"/>
  <c r="R102" i="1"/>
  <c r="Q102" i="1"/>
  <c r="Q103" i="1" s="1"/>
  <c r="Q104" i="1" s="1"/>
  <c r="P102" i="1"/>
  <c r="O102" i="1"/>
  <c r="N102" i="1"/>
  <c r="M102" i="1"/>
  <c r="M103" i="1" s="1"/>
  <c r="M104" i="1" s="1"/>
  <c r="L102" i="1"/>
  <c r="K102" i="1"/>
  <c r="J102" i="1"/>
  <c r="I102" i="1"/>
  <c r="I103" i="1" s="1"/>
  <c r="I104" i="1" s="1"/>
  <c r="H102" i="1"/>
  <c r="G102" i="1"/>
  <c r="F102" i="1"/>
  <c r="E102" i="1"/>
  <c r="E103" i="1" s="1"/>
  <c r="E104" i="1" s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S90" i="1"/>
  <c r="R90" i="1"/>
  <c r="Q90" i="1"/>
  <c r="P90" i="1"/>
  <c r="O90" i="1"/>
  <c r="N90" i="1"/>
  <c r="M90" i="1"/>
  <c r="L90" i="1"/>
  <c r="K90" i="1"/>
  <c r="J90" i="1"/>
  <c r="J103" i="1" s="1"/>
  <c r="J104" i="1" s="1"/>
  <c r="I90" i="1"/>
  <c r="H90" i="1"/>
  <c r="G90" i="1"/>
  <c r="F90" i="1"/>
  <c r="E90" i="1"/>
  <c r="S76" i="1"/>
  <c r="S77" i="1" s="1"/>
  <c r="S78" i="1" s="1"/>
  <c r="R76" i="1"/>
  <c r="R77" i="1" s="1"/>
  <c r="R78" i="1" s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S64" i="1"/>
  <c r="R64" i="1"/>
  <c r="Q64" i="1"/>
  <c r="P64" i="1"/>
  <c r="P77" i="1" s="1"/>
  <c r="P78" i="1" s="1"/>
  <c r="O64" i="1"/>
  <c r="N64" i="1"/>
  <c r="M64" i="1"/>
  <c r="L64" i="1"/>
  <c r="L77" i="1" s="1"/>
  <c r="L78" i="1" s="1"/>
  <c r="K64" i="1"/>
  <c r="J64" i="1"/>
  <c r="I64" i="1"/>
  <c r="H64" i="1"/>
  <c r="H77" i="1" s="1"/>
  <c r="H78" i="1" s="1"/>
  <c r="G64" i="1"/>
  <c r="F64" i="1"/>
  <c r="E64" i="1"/>
  <c r="D64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S11" i="1"/>
  <c r="R11" i="1"/>
  <c r="Q11" i="1"/>
  <c r="P11" i="1"/>
  <c r="O11" i="1"/>
  <c r="N11" i="1"/>
  <c r="M11" i="1"/>
  <c r="L11" i="1"/>
  <c r="K11" i="1"/>
  <c r="K24" i="1" s="1"/>
  <c r="K25" i="1" s="1"/>
  <c r="J11" i="1"/>
  <c r="I11" i="1"/>
  <c r="H11" i="1"/>
  <c r="G11" i="1"/>
  <c r="G24" i="1" s="1"/>
  <c r="G25" i="1" s="1"/>
  <c r="F11" i="1"/>
  <c r="E11" i="1"/>
  <c r="H261" i="1" l="1"/>
  <c r="H262" i="1" s="1"/>
  <c r="L261" i="1"/>
  <c r="L262" i="1" s="1"/>
  <c r="G130" i="1"/>
  <c r="G131" i="1" s="1"/>
  <c r="K130" i="1"/>
  <c r="K131" i="1" s="1"/>
  <c r="O130" i="1"/>
  <c r="O131" i="1" s="1"/>
  <c r="S130" i="1"/>
  <c r="S131" i="1" s="1"/>
  <c r="M155" i="1"/>
  <c r="M156" i="1" s="1"/>
  <c r="N155" i="1"/>
  <c r="N156" i="1" s="1"/>
  <c r="Q181" i="1"/>
  <c r="Q182" i="1" s="1"/>
  <c r="G103" i="1"/>
  <c r="G104" i="1" s="1"/>
  <c r="K103" i="1"/>
  <c r="K104" i="1" s="1"/>
  <c r="O103" i="1"/>
  <c r="O104" i="1" s="1"/>
  <c r="S103" i="1"/>
  <c r="S104" i="1" s="1"/>
  <c r="E181" i="1"/>
  <c r="E182" i="1" s="1"/>
  <c r="P261" i="1"/>
  <c r="P262" i="1" s="1"/>
  <c r="J209" i="1"/>
  <c r="J210" i="1" s="1"/>
  <c r="K234" i="1"/>
  <c r="K235" i="1" s="1"/>
  <c r="O261" i="1"/>
  <c r="O262" i="1" s="1"/>
  <c r="H24" i="1"/>
  <c r="H25" i="1" s="1"/>
  <c r="L24" i="1"/>
  <c r="L25" i="1" s="1"/>
  <c r="P24" i="1"/>
  <c r="P25" i="1" s="1"/>
  <c r="E51" i="1"/>
  <c r="E52" i="1" s="1"/>
  <c r="M51" i="1"/>
  <c r="M52" i="1" s="1"/>
  <c r="N103" i="1"/>
  <c r="N104" i="1" s="1"/>
  <c r="I155" i="1"/>
  <c r="I156" i="1" s="1"/>
  <c r="Q155" i="1"/>
  <c r="Q156" i="1" s="1"/>
  <c r="M181" i="1"/>
  <c r="M182" i="1" s="1"/>
  <c r="F209" i="1"/>
  <c r="F210" i="1" s="1"/>
  <c r="N209" i="1"/>
  <c r="N210" i="1" s="1"/>
  <c r="R209" i="1"/>
  <c r="R210" i="1" s="1"/>
  <c r="G261" i="1"/>
  <c r="G262" i="1" s="1"/>
  <c r="S261" i="1"/>
  <c r="S262" i="1" s="1"/>
  <c r="F181" i="1"/>
  <c r="F182" i="1" s="1"/>
  <c r="J181" i="1"/>
  <c r="J182" i="1" s="1"/>
  <c r="N181" i="1"/>
  <c r="N182" i="1" s="1"/>
  <c r="R181" i="1"/>
  <c r="R182" i="1" s="1"/>
  <c r="E234" i="1"/>
  <c r="E235" i="1" s="1"/>
  <c r="I234" i="1"/>
  <c r="I235" i="1" s="1"/>
  <c r="M234" i="1"/>
  <c r="M235" i="1" s="1"/>
  <c r="Q234" i="1"/>
  <c r="Q235" i="1" s="1"/>
  <c r="S234" i="1"/>
  <c r="S235" i="1" s="1"/>
  <c r="E77" i="1"/>
  <c r="E78" i="1" s="1"/>
  <c r="I77" i="1"/>
  <c r="I78" i="1" s="1"/>
  <c r="M77" i="1"/>
  <c r="M78" i="1" s="1"/>
  <c r="Q77" i="1"/>
  <c r="Q78" i="1" s="1"/>
  <c r="F103" i="1"/>
  <c r="F104" i="1" s="1"/>
  <c r="R103" i="1"/>
  <c r="R104" i="1" s="1"/>
  <c r="H130" i="1"/>
  <c r="H131" i="1" s="1"/>
  <c r="P130" i="1"/>
  <c r="P131" i="1" s="1"/>
  <c r="E130" i="1"/>
  <c r="E131" i="1" s="1"/>
  <c r="M130" i="1"/>
  <c r="M131" i="1" s="1"/>
  <c r="Q130" i="1"/>
  <c r="Q131" i="1" s="1"/>
  <c r="J155" i="1"/>
  <c r="J156" i="1" s="1"/>
  <c r="I181" i="1"/>
  <c r="I182" i="1" s="1"/>
  <c r="F234" i="1"/>
  <c r="F235" i="1" s="1"/>
  <c r="N234" i="1"/>
  <c r="N235" i="1" s="1"/>
  <c r="F261" i="1"/>
  <c r="F262" i="1" s="1"/>
  <c r="J261" i="1"/>
  <c r="J262" i="1" s="1"/>
  <c r="N261" i="1"/>
  <c r="N262" i="1" s="1"/>
  <c r="R261" i="1"/>
  <c r="R262" i="1" s="1"/>
  <c r="Q24" i="1"/>
  <c r="Q25" i="1" s="1"/>
  <c r="N51" i="1"/>
  <c r="N52" i="1" s="1"/>
  <c r="N77" i="1"/>
  <c r="N78" i="1" s="1"/>
  <c r="E261" i="1"/>
  <c r="E262" i="1" s="1"/>
  <c r="I261" i="1"/>
  <c r="I262" i="1" s="1"/>
  <c r="M261" i="1"/>
  <c r="M262" i="1" s="1"/>
  <c r="Q261" i="1"/>
  <c r="Q262" i="1" s="1"/>
  <c r="F24" i="1"/>
  <c r="F25" i="1" s="1"/>
  <c r="J24" i="1"/>
  <c r="J25" i="1" s="1"/>
  <c r="N24" i="1"/>
  <c r="N25" i="1" s="1"/>
  <c r="R24" i="1"/>
  <c r="R25" i="1" s="1"/>
  <c r="I51" i="1"/>
  <c r="I52" i="1" s="1"/>
  <c r="Q51" i="1"/>
  <c r="Q52" i="1" s="1"/>
  <c r="F130" i="1"/>
  <c r="F131" i="1" s="1"/>
  <c r="J130" i="1"/>
  <c r="J131" i="1" s="1"/>
  <c r="N130" i="1"/>
  <c r="N131" i="1" s="1"/>
  <c r="R130" i="1"/>
  <c r="R131" i="1" s="1"/>
  <c r="H181" i="1"/>
  <c r="H182" i="1" s="1"/>
  <c r="L181" i="1"/>
  <c r="L182" i="1" s="1"/>
  <c r="P181" i="1"/>
  <c r="P182" i="1" s="1"/>
  <c r="G209" i="1"/>
  <c r="G210" i="1" s="1"/>
  <c r="K209" i="1"/>
  <c r="K210" i="1" s="1"/>
  <c r="O209" i="1"/>
  <c r="O210" i="1" s="1"/>
  <c r="S209" i="1"/>
  <c r="S210" i="1" s="1"/>
  <c r="G234" i="1"/>
  <c r="G235" i="1" s="1"/>
  <c r="O234" i="1"/>
  <c r="O235" i="1" s="1"/>
  <c r="E24" i="1"/>
  <c r="E25" i="1" s="1"/>
  <c r="I24" i="1"/>
  <c r="I25" i="1" s="1"/>
  <c r="M24" i="1"/>
  <c r="M25" i="1" s="1"/>
  <c r="F51" i="1"/>
  <c r="F52" i="1" s="1"/>
  <c r="J51" i="1"/>
  <c r="J52" i="1" s="1"/>
  <c r="R51" i="1"/>
  <c r="R52" i="1" s="1"/>
  <c r="F77" i="1"/>
  <c r="F78" i="1" s="1"/>
  <c r="J77" i="1"/>
  <c r="J78" i="1" s="1"/>
  <c r="L130" i="1"/>
  <c r="L131" i="1" s="1"/>
  <c r="I209" i="1"/>
  <c r="I210" i="1" s="1"/>
  <c r="Q209" i="1"/>
  <c r="Q210" i="1" s="1"/>
  <c r="J234" i="1"/>
  <c r="J235" i="1" s="1"/>
  <c r="R234" i="1"/>
  <c r="R235" i="1" s="1"/>
  <c r="G51" i="1"/>
  <c r="G52" i="1" s="1"/>
  <c r="K51" i="1"/>
  <c r="K52" i="1" s="1"/>
  <c r="O51" i="1"/>
  <c r="O52" i="1" s="1"/>
  <c r="S51" i="1"/>
  <c r="S52" i="1" s="1"/>
  <c r="H103" i="1"/>
  <c r="H104" i="1" s="1"/>
  <c r="L103" i="1"/>
  <c r="L104" i="1" s="1"/>
  <c r="P103" i="1"/>
  <c r="P104" i="1" s="1"/>
  <c r="H155" i="1"/>
  <c r="H156" i="1" s="1"/>
  <c r="L155" i="1"/>
  <c r="L156" i="1" s="1"/>
  <c r="P155" i="1"/>
  <c r="P156" i="1" s="1"/>
  <c r="H209" i="1"/>
  <c r="H210" i="1" s="1"/>
  <c r="L209" i="1"/>
  <c r="L210" i="1" s="1"/>
  <c r="P209" i="1"/>
  <c r="P210" i="1" s="1"/>
  <c r="O24" i="1"/>
  <c r="O25" i="1" s="1"/>
  <c r="S24" i="1"/>
  <c r="S25" i="1" s="1"/>
  <c r="H51" i="1"/>
  <c r="H52" i="1" s="1"/>
  <c r="L51" i="1"/>
  <c r="L52" i="1" s="1"/>
  <c r="P51" i="1"/>
  <c r="P52" i="1" s="1"/>
  <c r="G77" i="1"/>
  <c r="G78" i="1" s="1"/>
  <c r="K77" i="1"/>
  <c r="K78" i="1" s="1"/>
  <c r="O77" i="1"/>
  <c r="O78" i="1" s="1"/>
  <c r="G181" i="1"/>
  <c r="G182" i="1" s="1"/>
  <c r="K181" i="1"/>
  <c r="K182" i="1" s="1"/>
  <c r="O181" i="1"/>
  <c r="O182" i="1" s="1"/>
  <c r="S181" i="1"/>
  <c r="S182" i="1" s="1"/>
  <c r="H234" i="1"/>
  <c r="H235" i="1" s="1"/>
  <c r="L234" i="1"/>
  <c r="L235" i="1" s="1"/>
  <c r="P234" i="1"/>
  <c r="P235" i="1" s="1"/>
</calcChain>
</file>

<file path=xl/sharedStrings.xml><?xml version="1.0" encoding="utf-8"?>
<sst xmlns="http://schemas.openxmlformats.org/spreadsheetml/2006/main" count="517" uniqueCount="159">
  <si>
    <t xml:space="preserve"> Прием пищи</t>
  </si>
  <si>
    <t xml:space="preserve"> Наименование блюда</t>
  </si>
  <si>
    <t xml:space="preserve"> Вес блюда (г)</t>
  </si>
  <si>
    <t xml:space="preserve"> Пищевые вещества (г)</t>
  </si>
  <si>
    <t xml:space="preserve"> Энергетическая ценность (ккал)</t>
  </si>
  <si>
    <t>Витамины (мг)</t>
  </si>
  <si>
    <t>Минеральные вещества  (мг)</t>
  </si>
  <si>
    <t xml:space="preserve"> N рецептуры</t>
  </si>
  <si>
    <t xml:space="preserve"> Белки</t>
  </si>
  <si>
    <t xml:space="preserve"> Жиры</t>
  </si>
  <si>
    <t xml:space="preserve">Углеводы </t>
  </si>
  <si>
    <t>В1</t>
  </si>
  <si>
    <t>В2</t>
  </si>
  <si>
    <t>D</t>
  </si>
  <si>
    <t>А</t>
  </si>
  <si>
    <t>С</t>
  </si>
  <si>
    <t>Ca</t>
  </si>
  <si>
    <t>P</t>
  </si>
  <si>
    <t>Mg</t>
  </si>
  <si>
    <t>К</t>
  </si>
  <si>
    <t>Fe</t>
  </si>
  <si>
    <t>I</t>
  </si>
  <si>
    <t xml:space="preserve"> Неделя 1 </t>
  </si>
  <si>
    <t xml:space="preserve"> День 1</t>
  </si>
  <si>
    <t>40/20/10</t>
  </si>
  <si>
    <t>3</t>
  </si>
  <si>
    <t xml:space="preserve">Каша вязкая (из пшенной крупы) с тыквой, с маслом   </t>
  </si>
  <si>
    <t>200/5</t>
  </si>
  <si>
    <t>33</t>
  </si>
  <si>
    <t xml:space="preserve"> завтрак</t>
  </si>
  <si>
    <t xml:space="preserve">Чай с лимоном, с сахаром  </t>
  </si>
  <si>
    <t>200/7/5</t>
  </si>
  <si>
    <t>Хлеб ржаной-пшеничный "Йодовый"</t>
  </si>
  <si>
    <t xml:space="preserve"> </t>
  </si>
  <si>
    <t>итого за завтрак</t>
  </si>
  <si>
    <t>Салат из свежих помидоров со сладким перцем</t>
  </si>
  <si>
    <t>Суп-лапша домашняя, с курицей (цыпленок бройлер)</t>
  </si>
  <si>
    <t>200/35</t>
  </si>
  <si>
    <t>обед</t>
  </si>
  <si>
    <t xml:space="preserve">Рыба, запеченная с картофелем   </t>
  </si>
  <si>
    <t xml:space="preserve">Компот из яблок и вишни </t>
  </si>
  <si>
    <t>Хлеб пшеничный "Йодовый"</t>
  </si>
  <si>
    <t xml:space="preserve"> итого за обед</t>
  </si>
  <si>
    <t>полдник</t>
  </si>
  <si>
    <t>Печенье нарезное</t>
  </si>
  <si>
    <t xml:space="preserve">Кисломолочный напиток (Ряженка) </t>
  </si>
  <si>
    <t xml:space="preserve">(в т.ч. в мелкоштучной упаковке) </t>
  </si>
  <si>
    <t xml:space="preserve">Фрукты свежие (яблоко)  </t>
  </si>
  <si>
    <t xml:space="preserve"> итого за полдник</t>
  </si>
  <si>
    <t xml:space="preserve">Всего за день </t>
  </si>
  <si>
    <t xml:space="preserve">Процент удовлетворения от суточной потребности, % </t>
  </si>
  <si>
    <t xml:space="preserve"> День 2</t>
  </si>
  <si>
    <t>Овощи натуральные свежие (огурец)</t>
  </si>
  <si>
    <t xml:space="preserve">Омлет натуральный, с маслом </t>
  </si>
  <si>
    <t>150/5</t>
  </si>
  <si>
    <t>Какао с молоком</t>
  </si>
  <si>
    <t xml:space="preserve">Фрукты свежие (апельсин) </t>
  </si>
  <si>
    <t xml:space="preserve">Винегрет овощной </t>
  </si>
  <si>
    <t xml:space="preserve">Суп гороховый </t>
  </si>
  <si>
    <t xml:space="preserve">Биточки (из говядины), с маслом </t>
  </si>
  <si>
    <t>100/5</t>
  </si>
  <si>
    <t>Сложный гарнир (капуста тушеная и картофельное пюре)</t>
  </si>
  <si>
    <t>75/75</t>
  </si>
  <si>
    <t xml:space="preserve">Напиток брусничный  </t>
  </si>
  <si>
    <t>Булочка «Янтарная»</t>
  </si>
  <si>
    <t xml:space="preserve"> полдник</t>
  </si>
  <si>
    <t xml:space="preserve">Чай с сахаром </t>
  </si>
  <si>
    <t>Сок фруктовый (овощной),  в т.ч. в мелкоштучной упаковке</t>
  </si>
  <si>
    <t xml:space="preserve"> День 3</t>
  </si>
  <si>
    <t>Перец сладкий</t>
  </si>
  <si>
    <t xml:space="preserve">Говядина, запеченная с макаронами и сыром </t>
  </si>
  <si>
    <t>завтрак</t>
  </si>
  <si>
    <t>Кофейный напиток с молоком</t>
  </si>
  <si>
    <t>Салат из овощей (капуста белокочанная, помидоры свежие, огурцы свежие)</t>
  </si>
  <si>
    <t>Суп с рыбными консервами</t>
  </si>
  <si>
    <t>Птица (цыпленок-бройлер), тушенная  в соусе с овощами</t>
  </si>
  <si>
    <t xml:space="preserve">Кисель из черной смородины </t>
  </si>
  <si>
    <t>Пирожки печеные с яблоками</t>
  </si>
  <si>
    <t xml:space="preserve">Кисломолочный напиток (Кефир) </t>
  </si>
  <si>
    <t xml:space="preserve">Фрукты свежие (бананы)  </t>
  </si>
  <si>
    <t xml:space="preserve"> День 4</t>
  </si>
  <si>
    <t>40/10</t>
  </si>
  <si>
    <t xml:space="preserve">Пудинг из творога, запеченный с изюмом с  молоком сгущенным </t>
  </si>
  <si>
    <t>130/20</t>
  </si>
  <si>
    <t>Чай с молоком</t>
  </si>
  <si>
    <t xml:space="preserve">Фрукты свежие (груша) </t>
  </si>
  <si>
    <t>Овощи натуральные свежие (огурец, помидор)</t>
  </si>
  <si>
    <t>50/50</t>
  </si>
  <si>
    <t>Щи по-уральски (с крупой),с мясом, со сметаной</t>
  </si>
  <si>
    <t>200/25/10</t>
  </si>
  <si>
    <t xml:space="preserve">Рыба (горбуша), запеченная с морковью </t>
  </si>
  <si>
    <t>Картофельное пюре  (или картофель отварной с маслом)</t>
  </si>
  <si>
    <t>Напиток витаминизированный «Витошка»</t>
  </si>
  <si>
    <t>Булочка зерновая</t>
  </si>
  <si>
    <t xml:space="preserve"> День 5</t>
  </si>
  <si>
    <t xml:space="preserve">Бутерброд с джемом, с маслом </t>
  </si>
  <si>
    <t>Суп молочный с вермишелью, с маслом</t>
  </si>
  <si>
    <t xml:space="preserve">Салат из овощей с кукурузой </t>
  </si>
  <si>
    <t>Рассольник Ленинградский, со сметаной</t>
  </si>
  <si>
    <t>200/10</t>
  </si>
  <si>
    <t xml:space="preserve">Гуляш </t>
  </si>
  <si>
    <t>Рис отварной</t>
  </si>
  <si>
    <t xml:space="preserve">Кисель из плодов или ягод свежих (клюква) </t>
  </si>
  <si>
    <t> -</t>
  </si>
  <si>
    <t>Булочка розовая</t>
  </si>
  <si>
    <t xml:space="preserve"> День 6</t>
  </si>
  <si>
    <t xml:space="preserve">Бразильский горячий шоколад </t>
  </si>
  <si>
    <t xml:space="preserve"> Неделя 2</t>
  </si>
  <si>
    <t xml:space="preserve"> День 7</t>
  </si>
  <si>
    <t>Овощи натуральные свежие (помидор)</t>
  </si>
  <si>
    <t>Омлет с морковью, маслом</t>
  </si>
  <si>
    <t xml:space="preserve">Салат витаминный (капуста белокочанная, лук зеленый, перец сладкий, горошек консервированный) </t>
  </si>
  <si>
    <t>60</t>
  </si>
  <si>
    <t xml:space="preserve">Суп картофельный с  рыбой (горбуша) </t>
  </si>
  <si>
    <t>200/30</t>
  </si>
  <si>
    <t xml:space="preserve">Курица по-тайски </t>
  </si>
  <si>
    <t xml:space="preserve">Напиток клюквенный </t>
  </si>
  <si>
    <t xml:space="preserve">Фрукты свежие (яблоки) </t>
  </si>
  <si>
    <t xml:space="preserve">Кисломолочный напиток (Йогурт питьевой) </t>
  </si>
  <si>
    <t xml:space="preserve"> День 8</t>
  </si>
  <si>
    <t>Салат из зеленого горошка</t>
  </si>
  <si>
    <t>Макароны запеченные с сыром</t>
  </si>
  <si>
    <t>Салат из сырых овощей (морковь, помидор свежий, огурец свежий, капуста белокочанная)</t>
  </si>
  <si>
    <t>Свекольник со сметаной</t>
  </si>
  <si>
    <t xml:space="preserve">Мясо духовое </t>
  </si>
  <si>
    <t xml:space="preserve">Компот из свежей груши </t>
  </si>
  <si>
    <t>Средиземноморская пицца с курицей и сыром</t>
  </si>
  <si>
    <t>Кондитерские изделия (мармелад желейный,  зефир, пастила)</t>
  </si>
  <si>
    <t>Чай без сахара</t>
  </si>
  <si>
    <t xml:space="preserve"> День 9</t>
  </si>
  <si>
    <t>Вареники ленивые отварные (или вареники с творогом), с маслом</t>
  </si>
  <si>
    <t>Суп картофельный с клецками</t>
  </si>
  <si>
    <t>200/25</t>
  </si>
  <si>
    <t xml:space="preserve">Поджарка из рыбы (минтай) с луком </t>
  </si>
  <si>
    <t>100/30</t>
  </si>
  <si>
    <t>Рис отварной с овощами</t>
  </si>
  <si>
    <t xml:space="preserve"> День 10</t>
  </si>
  <si>
    <t>Каша вязкая молочная овсяная с клюквой, с маслом</t>
  </si>
  <si>
    <t>Салат картофельный с сельдью</t>
  </si>
  <si>
    <t>Щи из свежей капусты, со сметаной</t>
  </si>
  <si>
    <t>Котлеты рубленные из птицы, с маслом</t>
  </si>
  <si>
    <t>90/5</t>
  </si>
  <si>
    <t>Овощи запеченные (помидоры, кабачки, баклажаны)</t>
  </si>
  <si>
    <t>Напиток из плодов шиповника</t>
  </si>
  <si>
    <t xml:space="preserve">полдник </t>
  </si>
  <si>
    <t xml:space="preserve">Блинчики с молоком сгущенным </t>
  </si>
  <si>
    <t>75/20</t>
  </si>
  <si>
    <t xml:space="preserve">Чай с лимоном без сахара </t>
  </si>
  <si>
    <t>200/7</t>
  </si>
  <si>
    <t xml:space="preserve">Печень по-строгановски  </t>
  </si>
  <si>
    <t>Спагетти отварные с маслом</t>
  </si>
  <si>
    <t xml:space="preserve">Салат из белокочанной капусты (с морковью) </t>
  </si>
  <si>
    <t xml:space="preserve">Рассольник домашний с мясом, со сметаной  </t>
  </si>
  <si>
    <t>Рыба (горбуша), запеченная с томатами</t>
  </si>
  <si>
    <t>Компот из свежих плодов (яблоки и апельсины)</t>
  </si>
  <si>
    <t xml:space="preserve">Типовое примерное МЕНЮ приготавливаемых блюд 6-11 лет </t>
  </si>
  <si>
    <t>Бутерброд с маслом</t>
  </si>
  <si>
    <t>Утвердил: ответственный за питание Шмидт О.Н. 03.09.2024г.</t>
  </si>
  <si>
    <t>Горячий бутерброд с сыром, маслом (батон "Молочный" йодовый)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</si>
</sst>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3" fillId="0" borderId="7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justify" vertical="top" wrapText="1"/>
    </xf>
    <xf numFmtId="0" fontId="3" fillId="0" borderId="10" xfId="0" applyFont="1" applyBorder="1" applyAlignment="1">
      <alignment horizontal="center"/>
    </xf>
    <xf numFmtId="0" fontId="4" fillId="0" borderId="11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Fill="1"/>
    <xf numFmtId="0" fontId="6" fillId="0" borderId="2" xfId="0" applyFont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/>
    <xf numFmtId="0" fontId="3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2" fontId="9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horizontal="justify" vertical="top" wrapText="1"/>
    </xf>
    <xf numFmtId="0" fontId="1" fillId="0" borderId="0" xfId="0" applyFont="1" applyFill="1"/>
    <xf numFmtId="0" fontId="4" fillId="0" borderId="10" xfId="0" applyFont="1" applyFill="1" applyBorder="1" applyAlignment="1">
      <alignment horizontal="justify" vertical="top" wrapText="1"/>
    </xf>
    <xf numFmtId="0" fontId="2" fillId="0" borderId="1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13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/>
    <xf numFmtId="0" fontId="2" fillId="3" borderId="1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14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14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5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justify" vertical="top" wrapText="1"/>
    </xf>
    <xf numFmtId="0" fontId="9" fillId="3" borderId="4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0" fontId="6" fillId="3" borderId="5" xfId="0" applyFont="1" applyFill="1" applyBorder="1"/>
    <xf numFmtId="0" fontId="6" fillId="3" borderId="19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top" wrapText="1"/>
    </xf>
    <xf numFmtId="0" fontId="8" fillId="3" borderId="1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3" borderId="23" xfId="0" applyFont="1" applyFill="1" applyBorder="1"/>
    <xf numFmtId="0" fontId="2" fillId="3" borderId="1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0" xfId="0" applyFont="1" applyFill="1" applyBorder="1"/>
    <xf numFmtId="0" fontId="2" fillId="3" borderId="1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justify" vertical="top" wrapText="1"/>
    </xf>
    <xf numFmtId="0" fontId="3" fillId="3" borderId="6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6" fillId="3" borderId="7" xfId="0" applyFont="1" applyFill="1" applyBorder="1" applyAlignment="1">
      <alignment horizontal="center"/>
    </xf>
    <xf numFmtId="0" fontId="9" fillId="3" borderId="9" xfId="0" applyFont="1" applyFill="1" applyBorder="1"/>
    <xf numFmtId="0" fontId="3" fillId="3" borderId="4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justify" vertical="top" wrapText="1"/>
    </xf>
    <xf numFmtId="2" fontId="3" fillId="3" borderId="13" xfId="0" applyNumberFormat="1" applyFont="1" applyFill="1" applyBorder="1" applyAlignment="1">
      <alignment horizontal="center"/>
    </xf>
    <xf numFmtId="2" fontId="3" fillId="3" borderId="11" xfId="0" applyNumberFormat="1" applyFont="1" applyFill="1" applyBorder="1" applyAlignment="1">
      <alignment horizontal="center"/>
    </xf>
    <xf numFmtId="2" fontId="3" fillId="3" borderId="10" xfId="0" applyNumberFormat="1" applyFont="1" applyFill="1" applyBorder="1" applyAlignment="1">
      <alignment horizontal="center"/>
    </xf>
    <xf numFmtId="2" fontId="9" fillId="3" borderId="14" xfId="0" applyNumberFormat="1" applyFont="1" applyFill="1" applyBorder="1" applyAlignment="1">
      <alignment horizontal="center"/>
    </xf>
    <xf numFmtId="2" fontId="9" fillId="3" borderId="13" xfId="0" applyNumberFormat="1" applyFont="1" applyFill="1" applyBorder="1" applyAlignment="1">
      <alignment horizontal="center"/>
    </xf>
    <xf numFmtId="2" fontId="9" fillId="3" borderId="1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justify" vertical="top" wrapText="1"/>
    </xf>
    <xf numFmtId="0" fontId="3" fillId="3" borderId="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 wrapText="1"/>
    </xf>
    <xf numFmtId="0" fontId="6" fillId="3" borderId="27" xfId="0" applyFont="1" applyFill="1" applyBorder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2" fillId="3" borderId="6" xfId="0" applyFont="1" applyFill="1" applyBorder="1"/>
    <xf numFmtId="0" fontId="2" fillId="3" borderId="28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27" xfId="0" applyFont="1" applyFill="1" applyBorder="1" applyAlignment="1">
      <alignment horizontal="center" wrapText="1"/>
    </xf>
    <xf numFmtId="164" fontId="2" fillId="3" borderId="27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Alignment="1">
      <alignment horizontal="center" wrapText="1"/>
    </xf>
    <xf numFmtId="0" fontId="2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2" fillId="3" borderId="0" xfId="0" applyFont="1" applyFill="1"/>
    <xf numFmtId="0" fontId="6" fillId="3" borderId="35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18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justify" vertical="top" wrapText="1"/>
    </xf>
    <xf numFmtId="0" fontId="6" fillId="3" borderId="4" xfId="0" applyFont="1" applyFill="1" applyBorder="1" applyAlignment="1">
      <alignment horizontal="justify" vertical="top" wrapText="1"/>
    </xf>
    <xf numFmtId="2" fontId="9" fillId="3" borderId="11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/>
    </xf>
    <xf numFmtId="0" fontId="2" fillId="3" borderId="18" xfId="0" applyFont="1" applyFill="1" applyBorder="1" applyAlignment="1">
      <alignment horizontal="center"/>
    </xf>
    <xf numFmtId="0" fontId="2" fillId="3" borderId="3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3" xfId="0" applyFont="1" applyFill="1" applyBorder="1"/>
    <xf numFmtId="0" fontId="2" fillId="3" borderId="9" xfId="0" applyFont="1" applyFill="1" applyBorder="1" applyAlignment="1">
      <alignment horizontal="center" vertical="top" wrapText="1"/>
    </xf>
    <xf numFmtId="0" fontId="2" fillId="3" borderId="7" xfId="0" applyFont="1" applyFill="1" applyBorder="1"/>
    <xf numFmtId="0" fontId="2" fillId="3" borderId="11" xfId="0" applyFont="1" applyFill="1" applyBorder="1"/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9" fillId="3" borderId="6" xfId="0" applyFont="1" applyFill="1" applyBorder="1"/>
    <xf numFmtId="0" fontId="9" fillId="3" borderId="2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top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top" wrapText="1"/>
    </xf>
    <xf numFmtId="49" fontId="2" fillId="3" borderId="39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  <xf numFmtId="0" fontId="1" fillId="3" borderId="41" xfId="0" applyFont="1" applyFill="1" applyBorder="1" applyAlignment="1">
      <alignment horizontal="center"/>
    </xf>
    <xf numFmtId="0" fontId="1" fillId="3" borderId="42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justify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0" fontId="6" fillId="3" borderId="46" xfId="0" applyFont="1" applyFill="1" applyBorder="1" applyAlignment="1">
      <alignment horizontal="center" vertical="center" wrapText="1"/>
    </xf>
    <xf numFmtId="0" fontId="6" fillId="3" borderId="47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6" fillId="3" borderId="40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justify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/>
    <xf numFmtId="0" fontId="9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0" fontId="6" fillId="3" borderId="4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6" fillId="3" borderId="43" xfId="0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top" wrapText="1"/>
    </xf>
    <xf numFmtId="2" fontId="8" fillId="3" borderId="14" xfId="0" applyNumberFormat="1" applyFont="1" applyFill="1" applyBorder="1" applyAlignment="1">
      <alignment horizontal="center" vertical="top" wrapText="1"/>
    </xf>
    <xf numFmtId="2" fontId="8" fillId="3" borderId="4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justify" vertical="top" wrapText="1"/>
    </xf>
    <xf numFmtId="0" fontId="2" fillId="3" borderId="3" xfId="0" applyFont="1" applyFill="1" applyBorder="1" applyAlignment="1">
      <alignment horizontal="center" vertical="top" wrapText="1"/>
    </xf>
    <xf numFmtId="164" fontId="8" fillId="3" borderId="18" xfId="0" applyNumberFormat="1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/>
    </xf>
    <xf numFmtId="164" fontId="9" fillId="3" borderId="14" xfId="0" applyNumberFormat="1" applyFont="1" applyFill="1" applyBorder="1" applyAlignment="1">
      <alignment horizontal="center"/>
    </xf>
    <xf numFmtId="0" fontId="2" fillId="3" borderId="8" xfId="0" applyFont="1" applyFill="1" applyBorder="1"/>
    <xf numFmtId="49" fontId="2" fillId="3" borderId="2" xfId="0" applyNumberFormat="1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vertical="top" wrapText="1"/>
    </xf>
    <xf numFmtId="0" fontId="8" fillId="3" borderId="12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9" fillId="3" borderId="14" xfId="0" applyFont="1" applyFill="1" applyBorder="1" applyAlignment="1">
      <alignment horizontal="center" vertical="top" wrapText="1"/>
    </xf>
    <xf numFmtId="0" fontId="9" fillId="3" borderId="4" xfId="0" applyFont="1" applyFill="1" applyBorder="1"/>
    <xf numFmtId="0" fontId="2" fillId="3" borderId="43" xfId="0" applyFont="1" applyFill="1" applyBorder="1" applyAlignment="1">
      <alignment horizont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6" fillId="3" borderId="1" xfId="0" applyFont="1" applyFill="1" applyBorder="1"/>
    <xf numFmtId="164" fontId="2" fillId="3" borderId="4" xfId="0" applyNumberFormat="1" applyFont="1" applyFill="1" applyBorder="1" applyAlignment="1">
      <alignment horizontal="center"/>
    </xf>
    <xf numFmtId="164" fontId="8" fillId="3" borderId="10" xfId="0" applyNumberFormat="1" applyFont="1" applyFill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2" fontId="9" fillId="3" borderId="2" xfId="0" applyNumberFormat="1" applyFont="1" applyFill="1" applyBorder="1" applyAlignment="1">
      <alignment horizontal="center"/>
    </xf>
    <xf numFmtId="2" fontId="9" fillId="3" borderId="12" xfId="0" applyNumberFormat="1" applyFont="1" applyFill="1" applyBorder="1" applyAlignment="1">
      <alignment horizontal="center"/>
    </xf>
    <xf numFmtId="0" fontId="2" fillId="3" borderId="5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justify" vertical="top" wrapText="1"/>
    </xf>
    <xf numFmtId="0" fontId="3" fillId="0" borderId="0" xfId="0" applyFont="1"/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"/>
  <sheetViews>
    <sheetView tabSelected="1" topLeftCell="A239" workbookViewId="0">
      <selection activeCell="C114" sqref="C114"/>
    </sheetView>
  </sheetViews>
  <sheetFormatPr defaultRowHeight="15" x14ac:dyDescent="0.25"/>
  <cols>
    <col min="3" max="3" width="59.140625" customWidth="1"/>
    <col min="5" max="10" width="8.71093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 thickBot="1" x14ac:dyDescent="0.3">
      <c r="A2" s="1"/>
      <c r="B2" s="2"/>
      <c r="C2" s="3" t="s">
        <v>155</v>
      </c>
      <c r="D2" s="2"/>
      <c r="E2" s="2"/>
      <c r="F2" s="2"/>
      <c r="G2" s="2"/>
      <c r="H2" s="2"/>
      <c r="I2" s="2"/>
      <c r="J2" s="2"/>
      <c r="K2" s="2"/>
      <c r="L2" s="2"/>
      <c r="M2" s="2"/>
      <c r="N2" s="332" t="s">
        <v>157</v>
      </c>
      <c r="O2" s="332"/>
      <c r="P2" s="332"/>
      <c r="Q2" s="332"/>
      <c r="R2" s="332"/>
      <c r="S2" s="332"/>
      <c r="T2" s="333"/>
    </row>
    <row r="3" spans="1:20" ht="15.75" thickBot="1" x14ac:dyDescent="0.3">
      <c r="A3" s="1"/>
      <c r="B3" s="54" t="s">
        <v>0</v>
      </c>
      <c r="C3" s="54" t="s">
        <v>1</v>
      </c>
      <c r="D3" s="54" t="s">
        <v>2</v>
      </c>
      <c r="E3" s="61" t="s">
        <v>3</v>
      </c>
      <c r="F3" s="62"/>
      <c r="G3" s="63"/>
      <c r="H3" s="54" t="s">
        <v>4</v>
      </c>
      <c r="I3" s="61" t="s">
        <v>5</v>
      </c>
      <c r="J3" s="62"/>
      <c r="K3" s="62"/>
      <c r="L3" s="62"/>
      <c r="M3" s="63"/>
      <c r="N3" s="61" t="s">
        <v>6</v>
      </c>
      <c r="O3" s="62"/>
      <c r="P3" s="62"/>
      <c r="Q3" s="62"/>
      <c r="R3" s="62"/>
      <c r="S3" s="63"/>
      <c r="T3" s="64" t="s">
        <v>7</v>
      </c>
    </row>
    <row r="4" spans="1:20" ht="29.25" thickBot="1" x14ac:dyDescent="0.3">
      <c r="A4" s="1"/>
      <c r="B4" s="55"/>
      <c r="C4" s="55"/>
      <c r="D4" s="55"/>
      <c r="E4" s="4" t="s">
        <v>8</v>
      </c>
      <c r="F4" s="4" t="s">
        <v>9</v>
      </c>
      <c r="G4" s="4" t="s">
        <v>10</v>
      </c>
      <c r="H4" s="55"/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65"/>
    </row>
    <row r="5" spans="1:20" ht="15.95" customHeight="1" x14ac:dyDescent="0.25">
      <c r="A5" s="1"/>
      <c r="B5" s="6"/>
      <c r="C5" s="7" t="s">
        <v>22</v>
      </c>
      <c r="D5" s="66"/>
      <c r="E5" s="66"/>
      <c r="F5" s="66"/>
      <c r="G5" s="66"/>
      <c r="H5" s="66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8"/>
    </row>
    <row r="6" spans="1:20" ht="15.75" thickBot="1" x14ac:dyDescent="0.3">
      <c r="A6" s="1"/>
      <c r="B6" s="9"/>
      <c r="C6" s="10" t="s">
        <v>23</v>
      </c>
      <c r="D6" s="67"/>
      <c r="E6" s="67"/>
      <c r="F6" s="67"/>
      <c r="G6" s="67"/>
      <c r="H6" s="67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69"/>
    </row>
    <row r="7" spans="1:20" ht="16.5" thickBot="1" x14ac:dyDescent="0.3">
      <c r="A7" s="1"/>
      <c r="B7" s="77"/>
      <c r="C7" s="78" t="s">
        <v>158</v>
      </c>
      <c r="D7" s="79" t="s">
        <v>24</v>
      </c>
      <c r="E7" s="80">
        <v>7.46</v>
      </c>
      <c r="F7" s="81">
        <v>14</v>
      </c>
      <c r="G7" s="80">
        <v>20.9</v>
      </c>
      <c r="H7" s="79">
        <v>239.5</v>
      </c>
      <c r="I7" s="82">
        <v>7.2999999999999995E-2</v>
      </c>
      <c r="J7" s="82">
        <v>9.1999999999999998E-2</v>
      </c>
      <c r="K7" s="83">
        <v>0.32200000000000001</v>
      </c>
      <c r="L7" s="82">
        <v>97</v>
      </c>
      <c r="M7" s="82">
        <v>0.14000000000000001</v>
      </c>
      <c r="N7" s="84">
        <v>187.2</v>
      </c>
      <c r="O7" s="84">
        <v>137</v>
      </c>
      <c r="P7" s="85">
        <v>20.2</v>
      </c>
      <c r="Q7" s="85">
        <v>73</v>
      </c>
      <c r="R7" s="85">
        <v>1.02</v>
      </c>
      <c r="S7" s="85">
        <v>15.44</v>
      </c>
      <c r="T7" s="86" t="s">
        <v>25</v>
      </c>
    </row>
    <row r="8" spans="1:20" ht="16.5" thickBot="1" x14ac:dyDescent="0.3">
      <c r="A8" s="1"/>
      <c r="B8" s="87"/>
      <c r="C8" s="88" t="s">
        <v>26</v>
      </c>
      <c r="D8" s="89" t="s">
        <v>27</v>
      </c>
      <c r="E8" s="90">
        <v>8.5500000000000007</v>
      </c>
      <c r="F8" s="80">
        <v>7.5</v>
      </c>
      <c r="G8" s="79">
        <v>42.32</v>
      </c>
      <c r="H8" s="81">
        <v>271</v>
      </c>
      <c r="I8" s="91">
        <v>0.18</v>
      </c>
      <c r="J8" s="92">
        <v>0.16900000000000001</v>
      </c>
      <c r="K8" s="92">
        <v>7.0000000000000007E-2</v>
      </c>
      <c r="L8" s="93">
        <v>97.09</v>
      </c>
      <c r="M8" s="92">
        <v>1.43</v>
      </c>
      <c r="N8" s="93">
        <v>139.9</v>
      </c>
      <c r="O8" s="92">
        <v>184.12</v>
      </c>
      <c r="P8" s="93">
        <v>52.09</v>
      </c>
      <c r="Q8" s="92">
        <v>302.31</v>
      </c>
      <c r="R8" s="92">
        <v>1.36</v>
      </c>
      <c r="S8" s="94">
        <v>11.95</v>
      </c>
      <c r="T8" s="86" t="s">
        <v>28</v>
      </c>
    </row>
    <row r="9" spans="1:20" ht="16.5" thickBot="1" x14ac:dyDescent="0.3">
      <c r="A9" s="1"/>
      <c r="B9" s="95" t="s">
        <v>29</v>
      </c>
      <c r="C9" s="88" t="s">
        <v>30</v>
      </c>
      <c r="D9" s="89" t="s">
        <v>31</v>
      </c>
      <c r="E9" s="96">
        <v>0.2</v>
      </c>
      <c r="F9" s="97">
        <v>0.01</v>
      </c>
      <c r="G9" s="97">
        <v>9.9</v>
      </c>
      <c r="H9" s="98">
        <v>41</v>
      </c>
      <c r="I9" s="91">
        <v>1E-3</v>
      </c>
      <c r="J9" s="92">
        <v>8.9999999999999998E-4</v>
      </c>
      <c r="K9" s="93"/>
      <c r="L9" s="92">
        <v>0.05</v>
      </c>
      <c r="M9" s="93">
        <v>2.2000000000000002</v>
      </c>
      <c r="N9" s="92">
        <v>15.8</v>
      </c>
      <c r="O9" s="93">
        <v>8</v>
      </c>
      <c r="P9" s="92">
        <v>6</v>
      </c>
      <c r="Q9" s="93">
        <v>33.700000000000003</v>
      </c>
      <c r="R9" s="92">
        <v>0.78</v>
      </c>
      <c r="S9" s="94">
        <v>5.0000000000000001E-3</v>
      </c>
      <c r="T9" s="99">
        <v>73</v>
      </c>
    </row>
    <row r="10" spans="1:20" ht="15.75" thickBot="1" x14ac:dyDescent="0.3">
      <c r="A10" s="1"/>
      <c r="B10" s="95"/>
      <c r="C10" s="100" t="s">
        <v>32</v>
      </c>
      <c r="D10" s="89">
        <v>20</v>
      </c>
      <c r="E10" s="89">
        <v>1.33</v>
      </c>
      <c r="F10" s="79">
        <v>0.24</v>
      </c>
      <c r="G10" s="101">
        <v>10.6</v>
      </c>
      <c r="H10" s="101">
        <v>49.8</v>
      </c>
      <c r="I10" s="102">
        <v>3.4000000000000002E-2</v>
      </c>
      <c r="J10" s="102">
        <v>1.6E-2</v>
      </c>
      <c r="K10" s="102"/>
      <c r="L10" s="102"/>
      <c r="M10" s="102"/>
      <c r="N10" s="102">
        <v>5.8</v>
      </c>
      <c r="O10" s="102">
        <v>30</v>
      </c>
      <c r="P10" s="102">
        <v>9.4</v>
      </c>
      <c r="Q10" s="102">
        <v>47</v>
      </c>
      <c r="R10" s="102">
        <v>0.78</v>
      </c>
      <c r="S10" s="102">
        <v>10.199999999999999</v>
      </c>
      <c r="T10" s="103">
        <v>90</v>
      </c>
    </row>
    <row r="11" spans="1:20" ht="18" customHeight="1" thickBot="1" x14ac:dyDescent="0.3">
      <c r="A11" s="1"/>
      <c r="B11" s="104" t="s">
        <v>33</v>
      </c>
      <c r="C11" s="105" t="s">
        <v>34</v>
      </c>
      <c r="D11" s="106">
        <v>507</v>
      </c>
      <c r="E11" s="104">
        <f>SUM(SUM(E7:E10))</f>
        <v>17.54</v>
      </c>
      <c r="F11" s="104">
        <f>SUM(SUM(F7:F10))</f>
        <v>21.75</v>
      </c>
      <c r="G11" s="104">
        <f>SUM(SUM(G7:G10))</f>
        <v>83.72</v>
      </c>
      <c r="H11" s="104">
        <f>SUM(SUM(H7:H10))</f>
        <v>601.29999999999995</v>
      </c>
      <c r="I11" s="104">
        <f>SUM(SUM(I7:I10))</f>
        <v>0.28800000000000003</v>
      </c>
      <c r="J11" s="104">
        <f t="shared" ref="J11:S11" si="0">SUM(SUM(J7:J10))</f>
        <v>0.27790000000000004</v>
      </c>
      <c r="K11" s="104">
        <f t="shared" si="0"/>
        <v>0.39200000000000002</v>
      </c>
      <c r="L11" s="104">
        <f t="shared" si="0"/>
        <v>194.14000000000001</v>
      </c>
      <c r="M11" s="104">
        <f t="shared" si="0"/>
        <v>3.77</v>
      </c>
      <c r="N11" s="104">
        <f t="shared" si="0"/>
        <v>348.70000000000005</v>
      </c>
      <c r="O11" s="104">
        <f t="shared" si="0"/>
        <v>359.12</v>
      </c>
      <c r="P11" s="104">
        <f t="shared" si="0"/>
        <v>87.690000000000012</v>
      </c>
      <c r="Q11" s="104">
        <f t="shared" si="0"/>
        <v>456.01</v>
      </c>
      <c r="R11" s="104">
        <f t="shared" si="0"/>
        <v>3.9400000000000004</v>
      </c>
      <c r="S11" s="104">
        <f t="shared" si="0"/>
        <v>37.594999999999999</v>
      </c>
      <c r="T11" s="107"/>
    </row>
    <row r="12" spans="1:20" ht="16.5" thickBot="1" x14ac:dyDescent="0.3">
      <c r="A12" s="1"/>
      <c r="B12" s="108"/>
      <c r="C12" s="109" t="s">
        <v>35</v>
      </c>
      <c r="D12" s="80">
        <v>100</v>
      </c>
      <c r="E12" s="96">
        <v>1.1000000000000001</v>
      </c>
      <c r="F12" s="97">
        <v>6</v>
      </c>
      <c r="G12" s="97">
        <v>5.6</v>
      </c>
      <c r="H12" s="98">
        <v>80</v>
      </c>
      <c r="I12" s="98">
        <v>0.04</v>
      </c>
      <c r="J12" s="98">
        <v>0.05</v>
      </c>
      <c r="K12" s="98"/>
      <c r="L12" s="98">
        <v>133</v>
      </c>
      <c r="M12" s="98">
        <v>40.299999999999997</v>
      </c>
      <c r="N12" s="98">
        <v>20</v>
      </c>
      <c r="O12" s="98">
        <v>19</v>
      </c>
      <c r="P12" s="98">
        <v>25</v>
      </c>
      <c r="Q12" s="110">
        <v>205</v>
      </c>
      <c r="R12" s="111">
        <v>0.7</v>
      </c>
      <c r="S12" s="98">
        <v>1.63</v>
      </c>
      <c r="T12" s="99">
        <v>5</v>
      </c>
    </row>
    <row r="13" spans="1:20" ht="16.5" thickBot="1" x14ac:dyDescent="0.3">
      <c r="A13" s="1"/>
      <c r="B13" s="108"/>
      <c r="C13" s="88" t="s">
        <v>36</v>
      </c>
      <c r="D13" s="112" t="s">
        <v>37</v>
      </c>
      <c r="E13" s="113">
        <v>7.5</v>
      </c>
      <c r="F13" s="113">
        <v>8.9</v>
      </c>
      <c r="G13" s="113">
        <v>9.5</v>
      </c>
      <c r="H13" s="113">
        <v>148</v>
      </c>
      <c r="I13" s="114">
        <v>3.6999999999999998E-2</v>
      </c>
      <c r="J13" s="114">
        <v>0.06</v>
      </c>
      <c r="K13" s="114">
        <v>8.7999999999999995E-2</v>
      </c>
      <c r="L13" s="114">
        <v>20.190000000000001</v>
      </c>
      <c r="M13" s="114">
        <v>0.81</v>
      </c>
      <c r="N13" s="114">
        <v>18.02</v>
      </c>
      <c r="O13" s="114">
        <v>75.52</v>
      </c>
      <c r="P13" s="114">
        <v>10.27</v>
      </c>
      <c r="Q13" s="114">
        <v>87.96</v>
      </c>
      <c r="R13" s="114">
        <v>0.85</v>
      </c>
      <c r="S13" s="114">
        <v>2.04</v>
      </c>
      <c r="T13" s="115">
        <v>28</v>
      </c>
    </row>
    <row r="14" spans="1:20" ht="16.5" thickBot="1" x14ac:dyDescent="0.3">
      <c r="A14" s="1"/>
      <c r="B14" s="116" t="s">
        <v>38</v>
      </c>
      <c r="C14" s="117" t="s">
        <v>39</v>
      </c>
      <c r="D14" s="112">
        <v>250</v>
      </c>
      <c r="E14" s="118">
        <v>19.75</v>
      </c>
      <c r="F14" s="118">
        <v>18</v>
      </c>
      <c r="G14" s="118">
        <v>28.5</v>
      </c>
      <c r="H14" s="118">
        <v>355</v>
      </c>
      <c r="I14" s="114">
        <v>0.127</v>
      </c>
      <c r="J14" s="114">
        <v>0.16300000000000001</v>
      </c>
      <c r="K14" s="114">
        <v>0.45</v>
      </c>
      <c r="L14" s="114">
        <v>38.58</v>
      </c>
      <c r="M14" s="114">
        <v>83.4</v>
      </c>
      <c r="N14" s="114">
        <v>82.1</v>
      </c>
      <c r="O14" s="114">
        <v>260.37</v>
      </c>
      <c r="P14" s="114">
        <v>60.24</v>
      </c>
      <c r="Q14" s="114">
        <v>668.88</v>
      </c>
      <c r="R14" s="114">
        <v>1.35</v>
      </c>
      <c r="S14" s="114">
        <v>44.42</v>
      </c>
      <c r="T14" s="99">
        <v>41</v>
      </c>
    </row>
    <row r="15" spans="1:20" ht="15.75" thickBot="1" x14ac:dyDescent="0.3">
      <c r="A15" s="1"/>
      <c r="B15" s="119"/>
      <c r="C15" s="88" t="s">
        <v>40</v>
      </c>
      <c r="D15" s="80">
        <v>200</v>
      </c>
      <c r="E15" s="89">
        <v>0.2</v>
      </c>
      <c r="F15" s="79">
        <v>0.1</v>
      </c>
      <c r="G15" s="101">
        <v>10.199999999999999</v>
      </c>
      <c r="H15" s="101">
        <v>42.5</v>
      </c>
      <c r="I15" s="101"/>
      <c r="J15" s="101"/>
      <c r="K15" s="101"/>
      <c r="L15" s="101">
        <v>2.5299999999999998</v>
      </c>
      <c r="M15" s="101">
        <v>2</v>
      </c>
      <c r="N15" s="101">
        <v>9</v>
      </c>
      <c r="O15" s="101">
        <v>7</v>
      </c>
      <c r="P15" s="101">
        <v>6</v>
      </c>
      <c r="Q15" s="80">
        <v>91</v>
      </c>
      <c r="R15" s="79">
        <v>0.5</v>
      </c>
      <c r="S15" s="101">
        <v>0.8</v>
      </c>
      <c r="T15" s="99">
        <v>66</v>
      </c>
    </row>
    <row r="16" spans="1:20" ht="15.75" thickBot="1" x14ac:dyDescent="0.3">
      <c r="A16" s="1"/>
      <c r="B16" s="119"/>
      <c r="C16" s="88" t="s">
        <v>41</v>
      </c>
      <c r="D16" s="80">
        <v>50</v>
      </c>
      <c r="E16" s="81">
        <v>4</v>
      </c>
      <c r="F16" s="80">
        <v>0.5</v>
      </c>
      <c r="G16" s="81">
        <v>23</v>
      </c>
      <c r="H16" s="101">
        <v>112.5</v>
      </c>
      <c r="I16" s="101">
        <v>5.5E-2</v>
      </c>
      <c r="J16" s="101">
        <v>1.4999999999999999E-2</v>
      </c>
      <c r="K16" s="101"/>
      <c r="L16" s="101"/>
      <c r="M16" s="101"/>
      <c r="N16" s="101">
        <v>10</v>
      </c>
      <c r="O16" s="101">
        <v>32.5</v>
      </c>
      <c r="P16" s="101">
        <v>7</v>
      </c>
      <c r="Q16" s="80">
        <v>46.5</v>
      </c>
      <c r="R16" s="79">
        <v>0.55000000000000004</v>
      </c>
      <c r="S16" s="101">
        <v>19.3</v>
      </c>
      <c r="T16" s="99">
        <v>89</v>
      </c>
    </row>
    <row r="17" spans="1:20" ht="15.75" thickBot="1" x14ac:dyDescent="0.3">
      <c r="A17" s="1"/>
      <c r="B17" s="119"/>
      <c r="C17" s="100" t="s">
        <v>32</v>
      </c>
      <c r="D17" s="120">
        <v>30</v>
      </c>
      <c r="E17" s="121">
        <v>2</v>
      </c>
      <c r="F17" s="122">
        <v>0.36</v>
      </c>
      <c r="G17" s="123">
        <v>15.87</v>
      </c>
      <c r="H17" s="124">
        <v>74.7</v>
      </c>
      <c r="I17" s="79">
        <v>5.0999999999999997E-2</v>
      </c>
      <c r="J17" s="79">
        <v>2.4E-2</v>
      </c>
      <c r="K17" s="120"/>
      <c r="L17" s="79"/>
      <c r="M17" s="120"/>
      <c r="N17" s="79">
        <v>8.6999999999999993</v>
      </c>
      <c r="O17" s="120">
        <v>45</v>
      </c>
      <c r="P17" s="79">
        <v>14.1</v>
      </c>
      <c r="Q17" s="120">
        <v>70.5</v>
      </c>
      <c r="R17" s="125">
        <v>1.17</v>
      </c>
      <c r="S17" s="101">
        <v>15.3</v>
      </c>
      <c r="T17" s="115">
        <v>90</v>
      </c>
    </row>
    <row r="18" spans="1:20" ht="20.45" customHeight="1" thickBot="1" x14ac:dyDescent="0.3">
      <c r="A18" s="1"/>
      <c r="B18" s="126"/>
      <c r="C18" s="105" t="s">
        <v>42</v>
      </c>
      <c r="D18" s="106">
        <v>865</v>
      </c>
      <c r="E18" s="127">
        <f>SUM(SUM(E12:E17))</f>
        <v>34.549999999999997</v>
      </c>
      <c r="F18" s="127">
        <f>SUM(SUM(F12:F17))</f>
        <v>33.86</v>
      </c>
      <c r="G18" s="127">
        <f>SUM(SUM(G12:G17))</f>
        <v>92.67</v>
      </c>
      <c r="H18" s="127">
        <f>SUM(SUM(H12:H17))</f>
        <v>812.7</v>
      </c>
      <c r="I18" s="127">
        <f>SUM(SUM(I12:I17))</f>
        <v>0.31</v>
      </c>
      <c r="J18" s="127">
        <f t="shared" ref="J18:S18" si="1">SUM(SUM(J12:J17))</f>
        <v>0.31200000000000006</v>
      </c>
      <c r="K18" s="127">
        <f t="shared" si="1"/>
        <v>0.53800000000000003</v>
      </c>
      <c r="L18" s="127">
        <f t="shared" si="1"/>
        <v>194.29999999999998</v>
      </c>
      <c r="M18" s="127">
        <f t="shared" si="1"/>
        <v>126.51</v>
      </c>
      <c r="N18" s="127">
        <f t="shared" si="1"/>
        <v>147.82</v>
      </c>
      <c r="O18" s="127">
        <f t="shared" si="1"/>
        <v>439.39</v>
      </c>
      <c r="P18" s="127">
        <f t="shared" si="1"/>
        <v>122.60999999999999</v>
      </c>
      <c r="Q18" s="104">
        <f t="shared" si="1"/>
        <v>1169.8399999999999</v>
      </c>
      <c r="R18" s="127">
        <f t="shared" si="1"/>
        <v>5.12</v>
      </c>
      <c r="S18" s="128">
        <f t="shared" si="1"/>
        <v>83.49</v>
      </c>
      <c r="T18" s="129"/>
    </row>
    <row r="19" spans="1:20" ht="16.5" thickBot="1" x14ac:dyDescent="0.3">
      <c r="A19" s="1"/>
      <c r="B19" s="130" t="s">
        <v>43</v>
      </c>
      <c r="C19" s="131" t="s">
        <v>44</v>
      </c>
      <c r="D19" s="132">
        <v>20</v>
      </c>
      <c r="E19" s="133">
        <v>1.34</v>
      </c>
      <c r="F19" s="134">
        <v>1.7</v>
      </c>
      <c r="G19" s="111">
        <v>14.38</v>
      </c>
      <c r="H19" s="111">
        <v>78.2</v>
      </c>
      <c r="I19" s="135">
        <v>1.6E-2</v>
      </c>
      <c r="J19" s="111">
        <v>0.01</v>
      </c>
      <c r="K19" s="135">
        <v>2.5000000000000001E-2</v>
      </c>
      <c r="L19" s="111">
        <v>2.2599999999999998</v>
      </c>
      <c r="M19" s="111"/>
      <c r="N19" s="111">
        <v>5.8</v>
      </c>
      <c r="O19" s="135">
        <v>18</v>
      </c>
      <c r="P19" s="111">
        <v>4</v>
      </c>
      <c r="Q19" s="135">
        <v>22</v>
      </c>
      <c r="R19" s="136">
        <v>0.42</v>
      </c>
      <c r="S19" s="98">
        <v>1.05</v>
      </c>
      <c r="T19" s="115">
        <v>94</v>
      </c>
    </row>
    <row r="20" spans="1:20" x14ac:dyDescent="0.25">
      <c r="A20" s="1"/>
      <c r="B20" s="116"/>
      <c r="C20" s="78" t="s">
        <v>45</v>
      </c>
      <c r="D20" s="137">
        <v>200</v>
      </c>
      <c r="E20" s="138">
        <v>5.8</v>
      </c>
      <c r="F20" s="132">
        <v>6.4</v>
      </c>
      <c r="G20" s="137">
        <v>8</v>
      </c>
      <c r="H20" s="132">
        <v>113</v>
      </c>
      <c r="I20" s="137">
        <v>0.04</v>
      </c>
      <c r="J20" s="137">
        <v>0.26</v>
      </c>
      <c r="K20" s="137"/>
      <c r="L20" s="137">
        <v>44</v>
      </c>
      <c r="M20" s="137">
        <v>0.6</v>
      </c>
      <c r="N20" s="137">
        <v>248</v>
      </c>
      <c r="O20" s="137">
        <v>184</v>
      </c>
      <c r="P20" s="137">
        <v>28</v>
      </c>
      <c r="Q20" s="139">
        <v>292</v>
      </c>
      <c r="R20" s="132">
        <v>0.2</v>
      </c>
      <c r="S20" s="139">
        <v>18</v>
      </c>
      <c r="T20" s="77">
        <v>78</v>
      </c>
    </row>
    <row r="21" spans="1:20" ht="15.75" thickBot="1" x14ac:dyDescent="0.3">
      <c r="A21" s="1"/>
      <c r="B21" s="116"/>
      <c r="C21" s="140" t="s">
        <v>46</v>
      </c>
      <c r="D21" s="141"/>
      <c r="E21" s="142"/>
      <c r="F21" s="143"/>
      <c r="G21" s="141"/>
      <c r="H21" s="143"/>
      <c r="I21" s="141"/>
      <c r="J21" s="141"/>
      <c r="K21" s="141"/>
      <c r="L21" s="141"/>
      <c r="M21" s="141"/>
      <c r="N21" s="141"/>
      <c r="O21" s="141"/>
      <c r="P21" s="141"/>
      <c r="Q21" s="144"/>
      <c r="R21" s="143"/>
      <c r="S21" s="144"/>
      <c r="T21" s="145"/>
    </row>
    <row r="22" spans="1:20" ht="16.5" thickBot="1" x14ac:dyDescent="0.3">
      <c r="A22" s="1"/>
      <c r="B22" s="130"/>
      <c r="C22" s="100" t="s">
        <v>47</v>
      </c>
      <c r="D22" s="80">
        <v>100</v>
      </c>
      <c r="E22" s="111">
        <v>0.4</v>
      </c>
      <c r="F22" s="111">
        <v>0.4</v>
      </c>
      <c r="G22" s="111">
        <v>9.8000000000000007</v>
      </c>
      <c r="H22" s="111">
        <v>47</v>
      </c>
      <c r="I22" s="146">
        <v>2.1999999999999999E-2</v>
      </c>
      <c r="J22" s="146">
        <v>1.6E-2</v>
      </c>
      <c r="K22" s="146"/>
      <c r="L22" s="146">
        <v>3</v>
      </c>
      <c r="M22" s="146">
        <v>4</v>
      </c>
      <c r="N22" s="146">
        <v>14.08</v>
      </c>
      <c r="O22" s="146">
        <v>9.57</v>
      </c>
      <c r="P22" s="146">
        <v>7.83</v>
      </c>
      <c r="Q22" s="146">
        <v>230.74</v>
      </c>
      <c r="R22" s="146">
        <v>1.91</v>
      </c>
      <c r="S22" s="146">
        <v>1.76</v>
      </c>
      <c r="T22" s="145">
        <v>63</v>
      </c>
    </row>
    <row r="23" spans="1:20" ht="16.5" customHeight="1" thickBot="1" x14ac:dyDescent="0.3">
      <c r="A23" s="1"/>
      <c r="B23" s="147"/>
      <c r="C23" s="148" t="s">
        <v>48</v>
      </c>
      <c r="D23" s="149">
        <f>SUM(D19:D22)</f>
        <v>320</v>
      </c>
      <c r="E23" s="116">
        <f>SUM(E19:E22)</f>
        <v>7.54</v>
      </c>
      <c r="F23" s="116">
        <f t="shared" ref="F23:H23" si="2">SUM(F19:F22)</f>
        <v>8.5</v>
      </c>
      <c r="G23" s="116">
        <f t="shared" si="2"/>
        <v>32.180000000000007</v>
      </c>
      <c r="H23" s="116">
        <f t="shared" si="2"/>
        <v>238.2</v>
      </c>
      <c r="I23" s="116">
        <f>SUM(I19:I22)</f>
        <v>7.8E-2</v>
      </c>
      <c r="J23" s="150">
        <f t="shared" ref="J23:S23" si="3">SUM(J19:J22)</f>
        <v>0.28600000000000003</v>
      </c>
      <c r="K23" s="150">
        <f t="shared" si="3"/>
        <v>2.5000000000000001E-2</v>
      </c>
      <c r="L23" s="150">
        <f t="shared" si="3"/>
        <v>49.26</v>
      </c>
      <c r="M23" s="150">
        <f t="shared" si="3"/>
        <v>4.5999999999999996</v>
      </c>
      <c r="N23" s="150">
        <f t="shared" si="3"/>
        <v>267.88</v>
      </c>
      <c r="O23" s="150">
        <f t="shared" si="3"/>
        <v>211.57</v>
      </c>
      <c r="P23" s="150">
        <f t="shared" si="3"/>
        <v>39.83</v>
      </c>
      <c r="Q23" s="150">
        <f t="shared" si="3"/>
        <v>544.74</v>
      </c>
      <c r="R23" s="107">
        <f t="shared" si="3"/>
        <v>2.5299999999999998</v>
      </c>
      <c r="S23" s="107">
        <f t="shared" si="3"/>
        <v>20.810000000000002</v>
      </c>
      <c r="T23" s="151"/>
    </row>
    <row r="24" spans="1:20" ht="16.5" thickBot="1" x14ac:dyDescent="0.3">
      <c r="A24" s="1"/>
      <c r="B24" s="152"/>
      <c r="C24" s="153" t="s">
        <v>49</v>
      </c>
      <c r="D24" s="154">
        <v>1692</v>
      </c>
      <c r="E24" s="155">
        <f>SUM(E11,E18,E23,)</f>
        <v>59.629999999999995</v>
      </c>
      <c r="F24" s="155">
        <f>SUM(F11,F18,F23,)</f>
        <v>64.11</v>
      </c>
      <c r="G24" s="155">
        <f>SUM(G11,G18,G23,)</f>
        <v>208.57</v>
      </c>
      <c r="H24" s="155">
        <f>SUM(H11,H18,H23,)</f>
        <v>1652.2</v>
      </c>
      <c r="I24" s="155">
        <f>SUM(I11,I18,I23,)</f>
        <v>0.67600000000000005</v>
      </c>
      <c r="J24" s="155">
        <f t="shared" ref="J24:R24" si="4">SUM(J11,J18,J23,)</f>
        <v>0.87590000000000012</v>
      </c>
      <c r="K24" s="155">
        <f t="shared" si="4"/>
        <v>0.95500000000000007</v>
      </c>
      <c r="L24" s="155">
        <f t="shared" si="4"/>
        <v>437.7</v>
      </c>
      <c r="M24" s="155">
        <f t="shared" si="4"/>
        <v>134.88</v>
      </c>
      <c r="N24" s="155">
        <f t="shared" si="4"/>
        <v>764.40000000000009</v>
      </c>
      <c r="O24" s="155">
        <f t="shared" si="4"/>
        <v>1010.0799999999999</v>
      </c>
      <c r="P24" s="155">
        <f t="shared" si="4"/>
        <v>250.13</v>
      </c>
      <c r="Q24" s="155">
        <f t="shared" si="4"/>
        <v>2170.59</v>
      </c>
      <c r="R24" s="155">
        <f t="shared" si="4"/>
        <v>11.59</v>
      </c>
      <c r="S24" s="155">
        <f>SUM(S11,S18,S23,)/1000</f>
        <v>0.14189499999999999</v>
      </c>
      <c r="T24" s="156"/>
    </row>
    <row r="25" spans="1:20" ht="29.45" customHeight="1" thickBot="1" x14ac:dyDescent="0.3">
      <c r="A25" s="1"/>
      <c r="B25" s="126"/>
      <c r="C25" s="105" t="s">
        <v>50</v>
      </c>
      <c r="D25" s="157"/>
      <c r="E25" s="158">
        <f>E24*100/77</f>
        <v>77.441558441558442</v>
      </c>
      <c r="F25" s="159">
        <f>F24*100/79</f>
        <v>81.151898734177209</v>
      </c>
      <c r="G25" s="159">
        <f>G24*100/335</f>
        <v>62.25970149253731</v>
      </c>
      <c r="H25" s="160">
        <f>H24*100/2350</f>
        <v>70.306382978723406</v>
      </c>
      <c r="I25" s="161">
        <f>I24*100/1.2</f>
        <v>56.333333333333343</v>
      </c>
      <c r="J25" s="162">
        <f>J24*100/1.4</f>
        <v>62.564285714285731</v>
      </c>
      <c r="K25" s="162">
        <f>K24*100/10</f>
        <v>9.5500000000000007</v>
      </c>
      <c r="L25" s="162">
        <f>L24*100/700</f>
        <v>62.528571428571432</v>
      </c>
      <c r="M25" s="162">
        <f>M24*100/60</f>
        <v>224.8</v>
      </c>
      <c r="N25" s="162">
        <f>N24*100/1100</f>
        <v>69.490909090909099</v>
      </c>
      <c r="O25" s="162">
        <f>O24*100/1100</f>
        <v>91.825454545454548</v>
      </c>
      <c r="P25" s="162">
        <f>P24*100/250</f>
        <v>100.05200000000001</v>
      </c>
      <c r="Q25" s="162">
        <f>Q24*100/1100</f>
        <v>197.32636363636362</v>
      </c>
      <c r="R25" s="163">
        <f>R24*100/12</f>
        <v>96.583333333333329</v>
      </c>
      <c r="S25" s="158">
        <f>S24*100/0.1</f>
        <v>141.89499999999998</v>
      </c>
      <c r="T25" s="164"/>
    </row>
    <row r="26" spans="1:20" x14ac:dyDescent="0.25">
      <c r="A26" s="1"/>
      <c r="B26" s="25"/>
      <c r="C26" s="26"/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4"/>
    </row>
    <row r="27" spans="1:20" ht="15.75" thickBot="1" x14ac:dyDescent="0.3">
      <c r="A27" s="1"/>
      <c r="B27" s="29"/>
      <c r="C27" s="30"/>
      <c r="D27" s="17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23"/>
    </row>
    <row r="28" spans="1:20" ht="15.75" thickBot="1" x14ac:dyDescent="0.3">
      <c r="A28" s="1"/>
      <c r="B28" s="54" t="s">
        <v>0</v>
      </c>
      <c r="C28" s="56" t="s">
        <v>1</v>
      </c>
      <c r="D28" s="56" t="s">
        <v>2</v>
      </c>
      <c r="E28" s="58" t="s">
        <v>3</v>
      </c>
      <c r="F28" s="59"/>
      <c r="G28" s="60"/>
      <c r="H28" s="56" t="s">
        <v>4</v>
      </c>
      <c r="I28" s="58" t="s">
        <v>5</v>
      </c>
      <c r="J28" s="59"/>
      <c r="K28" s="59"/>
      <c r="L28" s="59"/>
      <c r="M28" s="60"/>
      <c r="N28" s="58" t="s">
        <v>6</v>
      </c>
      <c r="O28" s="59"/>
      <c r="P28" s="59"/>
      <c r="Q28" s="59"/>
      <c r="R28" s="59"/>
      <c r="S28" s="60"/>
      <c r="T28" s="64" t="s">
        <v>7</v>
      </c>
    </row>
    <row r="29" spans="1:20" ht="29.25" thickBot="1" x14ac:dyDescent="0.3">
      <c r="A29" s="1"/>
      <c r="B29" s="55"/>
      <c r="C29" s="57"/>
      <c r="D29" s="57"/>
      <c r="E29" s="21" t="s">
        <v>8</v>
      </c>
      <c r="F29" s="21" t="s">
        <v>9</v>
      </c>
      <c r="G29" s="21" t="s">
        <v>10</v>
      </c>
      <c r="H29" s="57"/>
      <c r="I29" s="32" t="s">
        <v>11</v>
      </c>
      <c r="J29" s="32" t="s">
        <v>12</v>
      </c>
      <c r="K29" s="32" t="s">
        <v>13</v>
      </c>
      <c r="L29" s="32" t="s">
        <v>14</v>
      </c>
      <c r="M29" s="32" t="s">
        <v>15</v>
      </c>
      <c r="N29" s="32" t="s">
        <v>16</v>
      </c>
      <c r="O29" s="32" t="s">
        <v>17</v>
      </c>
      <c r="P29" s="32" t="s">
        <v>18</v>
      </c>
      <c r="Q29" s="32" t="s">
        <v>19</v>
      </c>
      <c r="R29" s="32" t="s">
        <v>20</v>
      </c>
      <c r="S29" s="32" t="s">
        <v>21</v>
      </c>
      <c r="T29" s="65"/>
    </row>
    <row r="30" spans="1:20" ht="17.100000000000001" customHeight="1" x14ac:dyDescent="0.25">
      <c r="A30" s="1"/>
      <c r="B30" s="6"/>
      <c r="C30" s="7" t="s">
        <v>22</v>
      </c>
      <c r="D30" s="66"/>
      <c r="E30" s="66"/>
      <c r="F30" s="66"/>
      <c r="G30" s="66"/>
      <c r="H30" s="66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68"/>
    </row>
    <row r="31" spans="1:20" ht="15.75" thickBot="1" x14ac:dyDescent="0.3">
      <c r="A31" s="1"/>
      <c r="B31" s="6"/>
      <c r="C31" s="33" t="s">
        <v>51</v>
      </c>
      <c r="D31" s="70"/>
      <c r="E31" s="70"/>
      <c r="F31" s="70"/>
      <c r="G31" s="70"/>
      <c r="H31" s="70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71"/>
    </row>
    <row r="32" spans="1:20" ht="17.45" customHeight="1" thickBot="1" x14ac:dyDescent="0.3">
      <c r="A32" s="1"/>
      <c r="B32" s="165"/>
      <c r="C32" s="166" t="s">
        <v>52</v>
      </c>
      <c r="D32" s="99">
        <v>60</v>
      </c>
      <c r="E32" s="99">
        <v>0.5</v>
      </c>
      <c r="F32" s="99">
        <v>0.1</v>
      </c>
      <c r="G32" s="99">
        <v>1.5</v>
      </c>
      <c r="H32" s="99">
        <v>8</v>
      </c>
      <c r="I32" s="167">
        <v>1.7999999999999999E-2</v>
      </c>
      <c r="J32" s="168">
        <v>2.4E-2</v>
      </c>
      <c r="K32" s="167"/>
      <c r="L32" s="168">
        <v>6</v>
      </c>
      <c r="M32" s="167">
        <v>6</v>
      </c>
      <c r="N32" s="168">
        <v>13.8</v>
      </c>
      <c r="O32" s="167">
        <v>25.2</v>
      </c>
      <c r="P32" s="167">
        <v>8.4</v>
      </c>
      <c r="Q32" s="168">
        <v>84.6</v>
      </c>
      <c r="R32" s="167">
        <v>0.36</v>
      </c>
      <c r="S32" s="168">
        <v>1.8</v>
      </c>
      <c r="T32" s="99">
        <v>15</v>
      </c>
    </row>
    <row r="33" spans="1:20" ht="16.5" thickBot="1" x14ac:dyDescent="0.3">
      <c r="A33" s="1"/>
      <c r="B33" s="87"/>
      <c r="C33" s="88" t="s">
        <v>53</v>
      </c>
      <c r="D33" s="120" t="s">
        <v>54</v>
      </c>
      <c r="E33" s="169">
        <v>13.8</v>
      </c>
      <c r="F33" s="170">
        <v>18.399999999999999</v>
      </c>
      <c r="G33" s="171">
        <v>2.8</v>
      </c>
      <c r="H33" s="172">
        <v>232</v>
      </c>
      <c r="I33" s="91">
        <v>0.438</v>
      </c>
      <c r="J33" s="92">
        <v>0.35699999999999998</v>
      </c>
      <c r="K33" s="93">
        <v>2.71</v>
      </c>
      <c r="L33" s="92">
        <v>126.86</v>
      </c>
      <c r="M33" s="93">
        <v>0.24</v>
      </c>
      <c r="N33" s="92">
        <v>105.2</v>
      </c>
      <c r="O33" s="93">
        <v>211.6</v>
      </c>
      <c r="P33" s="92">
        <v>16.649999999999999</v>
      </c>
      <c r="Q33" s="93">
        <v>173</v>
      </c>
      <c r="R33" s="92">
        <v>2.27</v>
      </c>
      <c r="S33" s="94">
        <v>22.59</v>
      </c>
      <c r="T33" s="99">
        <v>35</v>
      </c>
    </row>
    <row r="34" spans="1:20" ht="16.5" thickBot="1" x14ac:dyDescent="0.3">
      <c r="A34" s="1"/>
      <c r="B34" s="95" t="s">
        <v>29</v>
      </c>
      <c r="C34" s="173" t="s">
        <v>55</v>
      </c>
      <c r="D34" s="174">
        <v>200</v>
      </c>
      <c r="E34" s="175">
        <v>3.28</v>
      </c>
      <c r="F34" s="176">
        <v>3.08</v>
      </c>
      <c r="G34" s="176">
        <v>9.19</v>
      </c>
      <c r="H34" s="177">
        <v>77.52</v>
      </c>
      <c r="I34" s="178">
        <v>0.04</v>
      </c>
      <c r="J34" s="178">
        <v>0.17</v>
      </c>
      <c r="K34" s="178"/>
      <c r="L34" s="178">
        <v>17.25</v>
      </c>
      <c r="M34" s="178">
        <v>0.68</v>
      </c>
      <c r="N34" s="178">
        <v>143</v>
      </c>
      <c r="O34" s="178">
        <v>130</v>
      </c>
      <c r="P34" s="178">
        <v>34.299999999999997</v>
      </c>
      <c r="Q34" s="178">
        <v>220</v>
      </c>
      <c r="R34" s="179">
        <v>1.1000000000000001</v>
      </c>
      <c r="S34" s="178">
        <v>11.7</v>
      </c>
      <c r="T34" s="87">
        <v>76</v>
      </c>
    </row>
    <row r="35" spans="1:20" ht="15.75" thickBot="1" x14ac:dyDescent="0.3">
      <c r="A35" s="1"/>
      <c r="B35" s="95"/>
      <c r="C35" s="88" t="s">
        <v>41</v>
      </c>
      <c r="D35" s="80">
        <v>50</v>
      </c>
      <c r="E35" s="81">
        <v>4</v>
      </c>
      <c r="F35" s="80">
        <v>0.5</v>
      </c>
      <c r="G35" s="81">
        <v>23</v>
      </c>
      <c r="H35" s="101">
        <v>112.5</v>
      </c>
      <c r="I35" s="101">
        <v>5.5E-2</v>
      </c>
      <c r="J35" s="101">
        <v>1.4999999999999999E-2</v>
      </c>
      <c r="K35" s="101"/>
      <c r="L35" s="101"/>
      <c r="M35" s="101"/>
      <c r="N35" s="101">
        <v>10</v>
      </c>
      <c r="O35" s="101">
        <v>32.5</v>
      </c>
      <c r="P35" s="101">
        <v>7</v>
      </c>
      <c r="Q35" s="80">
        <v>46.5</v>
      </c>
      <c r="R35" s="79">
        <v>0.55000000000000004</v>
      </c>
      <c r="S35" s="101">
        <v>19.3</v>
      </c>
      <c r="T35" s="99">
        <v>89</v>
      </c>
    </row>
    <row r="36" spans="1:20" ht="15.75" thickBot="1" x14ac:dyDescent="0.3">
      <c r="A36" s="1"/>
      <c r="B36" s="95"/>
      <c r="C36" s="88" t="s">
        <v>32</v>
      </c>
      <c r="D36" s="89">
        <v>40</v>
      </c>
      <c r="E36" s="89">
        <v>2.66</v>
      </c>
      <c r="F36" s="79">
        <v>0.48</v>
      </c>
      <c r="G36" s="101">
        <v>21.2</v>
      </c>
      <c r="H36" s="101">
        <v>99.6</v>
      </c>
      <c r="I36" s="102">
        <v>6.8000000000000005E-2</v>
      </c>
      <c r="J36" s="102">
        <v>3.2000000000000001E-2</v>
      </c>
      <c r="K36" s="102"/>
      <c r="L36" s="102"/>
      <c r="M36" s="102"/>
      <c r="N36" s="102">
        <v>11.6</v>
      </c>
      <c r="O36" s="102">
        <v>60</v>
      </c>
      <c r="P36" s="102">
        <v>18.8</v>
      </c>
      <c r="Q36" s="102">
        <v>94</v>
      </c>
      <c r="R36" s="102">
        <v>1.56</v>
      </c>
      <c r="S36" s="102">
        <v>20.399999999999999</v>
      </c>
      <c r="T36" s="103">
        <v>90</v>
      </c>
    </row>
    <row r="37" spans="1:20" ht="16.5" thickBot="1" x14ac:dyDescent="0.3">
      <c r="A37" s="1"/>
      <c r="B37" s="95"/>
      <c r="C37" s="173" t="s">
        <v>56</v>
      </c>
      <c r="D37" s="120">
        <v>100</v>
      </c>
      <c r="E37" s="83">
        <v>0.9</v>
      </c>
      <c r="F37" s="180">
        <v>0.2</v>
      </c>
      <c r="G37" s="181">
        <v>8.1</v>
      </c>
      <c r="H37" s="182">
        <v>43</v>
      </c>
      <c r="I37" s="183">
        <v>0.04</v>
      </c>
      <c r="J37" s="83">
        <v>0.03</v>
      </c>
      <c r="K37" s="184"/>
      <c r="L37" s="83">
        <v>4.8</v>
      </c>
      <c r="M37" s="184">
        <v>60</v>
      </c>
      <c r="N37" s="83">
        <v>34</v>
      </c>
      <c r="O37" s="184">
        <v>23</v>
      </c>
      <c r="P37" s="83">
        <v>13</v>
      </c>
      <c r="Q37" s="185">
        <v>197</v>
      </c>
      <c r="R37" s="83">
        <v>0.3</v>
      </c>
      <c r="S37" s="185">
        <v>1.76</v>
      </c>
      <c r="T37" s="99">
        <v>63</v>
      </c>
    </row>
    <row r="38" spans="1:20" ht="21.95" customHeight="1" thickBot="1" x14ac:dyDescent="0.3">
      <c r="A38" s="1"/>
      <c r="B38" s="104" t="s">
        <v>33</v>
      </c>
      <c r="C38" s="105" t="s">
        <v>34</v>
      </c>
      <c r="D38" s="106">
        <v>605</v>
      </c>
      <c r="E38" s="128">
        <f>SUM(E32:E37)</f>
        <v>25.14</v>
      </c>
      <c r="F38" s="128">
        <f>SUM(F32:F37)</f>
        <v>22.759999999999998</v>
      </c>
      <c r="G38" s="128">
        <f>SUM(G32:G37)</f>
        <v>65.789999999999992</v>
      </c>
      <c r="H38" s="128">
        <f>SUM(H32:H37)</f>
        <v>572.62</v>
      </c>
      <c r="I38" s="128">
        <f>SUM(I32:I37)</f>
        <v>0.65900000000000003</v>
      </c>
      <c r="J38" s="128">
        <f t="shared" ref="J38:S38" si="5">SUM(J32:J37)</f>
        <v>0.62800000000000011</v>
      </c>
      <c r="K38" s="128">
        <f t="shared" si="5"/>
        <v>2.71</v>
      </c>
      <c r="L38" s="128">
        <f t="shared" si="5"/>
        <v>154.91000000000003</v>
      </c>
      <c r="M38" s="128">
        <f t="shared" si="5"/>
        <v>66.92</v>
      </c>
      <c r="N38" s="128">
        <f t="shared" si="5"/>
        <v>317.60000000000002</v>
      </c>
      <c r="O38" s="128">
        <f t="shared" si="5"/>
        <v>482.29999999999995</v>
      </c>
      <c r="P38" s="128">
        <f t="shared" si="5"/>
        <v>98.149999999999991</v>
      </c>
      <c r="Q38" s="128">
        <f t="shared" si="5"/>
        <v>815.1</v>
      </c>
      <c r="R38" s="127">
        <f t="shared" si="5"/>
        <v>6.14</v>
      </c>
      <c r="S38" s="128">
        <f t="shared" si="5"/>
        <v>77.55</v>
      </c>
      <c r="T38" s="107"/>
    </row>
    <row r="39" spans="1:20" ht="16.5" thickBot="1" x14ac:dyDescent="0.3">
      <c r="A39" s="1"/>
      <c r="B39" s="87"/>
      <c r="C39" s="173" t="s">
        <v>57</v>
      </c>
      <c r="D39" s="101">
        <v>60</v>
      </c>
      <c r="E39" s="186">
        <v>0.8</v>
      </c>
      <c r="F39" s="186">
        <v>4.3</v>
      </c>
      <c r="G39" s="186">
        <v>5.2</v>
      </c>
      <c r="H39" s="186">
        <v>63</v>
      </c>
      <c r="I39" s="167">
        <v>1.7999999999999999E-2</v>
      </c>
      <c r="J39" s="168">
        <v>1.2E-2</v>
      </c>
      <c r="K39" s="167"/>
      <c r="L39" s="168">
        <v>72.900000000000006</v>
      </c>
      <c r="M39" s="167">
        <v>2.2599999999999998</v>
      </c>
      <c r="N39" s="168">
        <v>12.12</v>
      </c>
      <c r="O39" s="167">
        <v>21.42</v>
      </c>
      <c r="P39" s="167">
        <v>9.66</v>
      </c>
      <c r="Q39" s="168">
        <v>127.8</v>
      </c>
      <c r="R39" s="167">
        <v>0.42</v>
      </c>
      <c r="S39" s="187">
        <v>7.86</v>
      </c>
      <c r="T39" s="77">
        <v>13</v>
      </c>
    </row>
    <row r="40" spans="1:20" ht="16.5" thickBot="1" x14ac:dyDescent="0.3">
      <c r="A40" s="1"/>
      <c r="B40" s="87"/>
      <c r="C40" s="88" t="s">
        <v>58</v>
      </c>
      <c r="D40" s="120">
        <v>200</v>
      </c>
      <c r="E40" s="188">
        <v>6.68</v>
      </c>
      <c r="F40" s="189">
        <v>4.5999999999999996</v>
      </c>
      <c r="G40" s="189">
        <v>16.28</v>
      </c>
      <c r="H40" s="190">
        <v>133.13999999999999</v>
      </c>
      <c r="I40" s="191">
        <v>0.14599999999999999</v>
      </c>
      <c r="J40" s="111">
        <v>5.6000000000000001E-2</v>
      </c>
      <c r="K40" s="110"/>
      <c r="L40" s="111">
        <v>97.2</v>
      </c>
      <c r="M40" s="110">
        <v>4.76</v>
      </c>
      <c r="N40" s="111">
        <v>27</v>
      </c>
      <c r="O40" s="110">
        <v>80.400000000000006</v>
      </c>
      <c r="P40" s="111">
        <v>29</v>
      </c>
      <c r="Q40" s="110">
        <v>382.4</v>
      </c>
      <c r="R40" s="111">
        <v>1.47</v>
      </c>
      <c r="S40" s="98">
        <v>16.96</v>
      </c>
      <c r="T40" s="99">
        <v>29</v>
      </c>
    </row>
    <row r="41" spans="1:20" ht="15.75" thickBot="1" x14ac:dyDescent="0.3">
      <c r="A41" s="1"/>
      <c r="B41" s="130" t="s">
        <v>38</v>
      </c>
      <c r="C41" s="173" t="s">
        <v>59</v>
      </c>
      <c r="D41" s="80" t="s">
        <v>60</v>
      </c>
      <c r="E41" s="89">
        <v>15.1</v>
      </c>
      <c r="F41" s="89">
        <v>16.7</v>
      </c>
      <c r="G41" s="79">
        <v>12.4</v>
      </c>
      <c r="H41" s="101">
        <v>260</v>
      </c>
      <c r="I41" s="101">
        <v>7.0000000000000007E-2</v>
      </c>
      <c r="J41" s="101">
        <v>0.14000000000000001</v>
      </c>
      <c r="K41" s="101">
        <v>6.5000000000000002E-2</v>
      </c>
      <c r="L41" s="101">
        <v>30.8</v>
      </c>
      <c r="M41" s="101">
        <v>0.12</v>
      </c>
      <c r="N41" s="101">
        <v>38.700000000000003</v>
      </c>
      <c r="O41" s="101">
        <v>182.6</v>
      </c>
      <c r="P41" s="101">
        <v>26.7</v>
      </c>
      <c r="Q41" s="80">
        <v>293.3</v>
      </c>
      <c r="R41" s="79">
        <v>2.5299999999999998</v>
      </c>
      <c r="S41" s="101">
        <v>8.9</v>
      </c>
      <c r="T41" s="99">
        <v>51</v>
      </c>
    </row>
    <row r="42" spans="1:20" ht="16.5" thickBot="1" x14ac:dyDescent="0.3">
      <c r="A42" s="1"/>
      <c r="B42" s="130"/>
      <c r="C42" s="88" t="s">
        <v>61</v>
      </c>
      <c r="D42" s="101" t="s">
        <v>62</v>
      </c>
      <c r="E42" s="79">
        <v>3.1</v>
      </c>
      <c r="F42" s="79">
        <v>5</v>
      </c>
      <c r="G42" s="79">
        <v>16.399999999999999</v>
      </c>
      <c r="H42" s="79">
        <v>122.7</v>
      </c>
      <c r="I42" s="91">
        <v>7.4999999999999997E-2</v>
      </c>
      <c r="J42" s="92">
        <v>8.5000000000000006E-2</v>
      </c>
      <c r="K42" s="93">
        <v>3.3000000000000002E-2</v>
      </c>
      <c r="L42" s="92">
        <v>82.55</v>
      </c>
      <c r="M42" s="93">
        <v>21.05</v>
      </c>
      <c r="N42" s="92">
        <v>60.5</v>
      </c>
      <c r="O42" s="93">
        <v>73</v>
      </c>
      <c r="P42" s="92">
        <v>30</v>
      </c>
      <c r="Q42" s="93">
        <v>564.5</v>
      </c>
      <c r="R42" s="92">
        <v>1.1000000000000001</v>
      </c>
      <c r="S42" s="94">
        <v>7</v>
      </c>
      <c r="T42" s="99">
        <v>62</v>
      </c>
    </row>
    <row r="43" spans="1:20" ht="16.5" thickBot="1" x14ac:dyDescent="0.3">
      <c r="A43" s="1"/>
      <c r="B43" s="192"/>
      <c r="C43" s="173" t="s">
        <v>63</v>
      </c>
      <c r="D43" s="193">
        <v>200</v>
      </c>
      <c r="E43" s="193">
        <v>0.17</v>
      </c>
      <c r="F43" s="193"/>
      <c r="G43" s="194">
        <v>11</v>
      </c>
      <c r="H43" s="195">
        <v>45</v>
      </c>
      <c r="I43" s="91">
        <v>1.8E-3</v>
      </c>
      <c r="J43" s="92">
        <v>4.0000000000000001E-3</v>
      </c>
      <c r="K43" s="93"/>
      <c r="L43" s="92">
        <v>1.25</v>
      </c>
      <c r="M43" s="93">
        <v>1.5</v>
      </c>
      <c r="N43" s="92">
        <v>5.67</v>
      </c>
      <c r="O43" s="93">
        <v>3.48</v>
      </c>
      <c r="P43" s="92">
        <v>1.52</v>
      </c>
      <c r="Q43" s="93">
        <v>18.91</v>
      </c>
      <c r="R43" s="92">
        <v>0.107</v>
      </c>
      <c r="S43" s="195"/>
      <c r="T43" s="77">
        <v>80</v>
      </c>
    </row>
    <row r="44" spans="1:20" ht="15.75" thickBot="1" x14ac:dyDescent="0.3">
      <c r="A44" s="1"/>
      <c r="B44" s="192"/>
      <c r="C44" s="88" t="s">
        <v>41</v>
      </c>
      <c r="D44" s="80">
        <v>60</v>
      </c>
      <c r="E44" s="79">
        <v>4.8</v>
      </c>
      <c r="F44" s="80">
        <v>0.6</v>
      </c>
      <c r="G44" s="79">
        <v>27.6</v>
      </c>
      <c r="H44" s="101">
        <v>135</v>
      </c>
      <c r="I44" s="101">
        <v>6.6000000000000003E-2</v>
      </c>
      <c r="J44" s="101">
        <v>1.7999999999999999E-2</v>
      </c>
      <c r="K44" s="101"/>
      <c r="L44" s="101"/>
      <c r="M44" s="101"/>
      <c r="N44" s="101">
        <v>12</v>
      </c>
      <c r="O44" s="101">
        <v>39</v>
      </c>
      <c r="P44" s="101">
        <v>8.4</v>
      </c>
      <c r="Q44" s="80">
        <v>55.8</v>
      </c>
      <c r="R44" s="79">
        <v>0.66</v>
      </c>
      <c r="S44" s="101">
        <v>23.16</v>
      </c>
      <c r="T44" s="99">
        <v>89</v>
      </c>
    </row>
    <row r="45" spans="1:20" ht="15.75" thickBot="1" x14ac:dyDescent="0.3">
      <c r="A45" s="1"/>
      <c r="B45" s="192"/>
      <c r="C45" s="173" t="s">
        <v>32</v>
      </c>
      <c r="D45" s="89">
        <v>20</v>
      </c>
      <c r="E45" s="89">
        <v>1.33</v>
      </c>
      <c r="F45" s="79">
        <v>0.24</v>
      </c>
      <c r="G45" s="101">
        <v>10.6</v>
      </c>
      <c r="H45" s="101">
        <v>49.8</v>
      </c>
      <c r="I45" s="102">
        <v>3.4000000000000002E-2</v>
      </c>
      <c r="J45" s="102">
        <v>1.6E-2</v>
      </c>
      <c r="K45" s="102"/>
      <c r="L45" s="102"/>
      <c r="M45" s="102"/>
      <c r="N45" s="102">
        <v>5.8</v>
      </c>
      <c r="O45" s="102">
        <v>30</v>
      </c>
      <c r="P45" s="102">
        <v>9.4</v>
      </c>
      <c r="Q45" s="102">
        <v>47</v>
      </c>
      <c r="R45" s="102">
        <v>0.78</v>
      </c>
      <c r="S45" s="102">
        <v>10.199999999999999</v>
      </c>
      <c r="T45" s="103">
        <v>90</v>
      </c>
    </row>
    <row r="46" spans="1:20" ht="19.5" customHeight="1" thickBot="1" x14ac:dyDescent="0.3">
      <c r="A46" s="1"/>
      <c r="B46" s="196"/>
      <c r="C46" s="105" t="s">
        <v>42</v>
      </c>
      <c r="D46" s="197">
        <v>795</v>
      </c>
      <c r="E46" s="104">
        <f>SUM(SUM(E39:E45))</f>
        <v>31.980000000000004</v>
      </c>
      <c r="F46" s="127">
        <f>SUM(SUM(F39:F45))</f>
        <v>31.439999999999998</v>
      </c>
      <c r="G46" s="128">
        <f>SUM(SUM(G39:G45))</f>
        <v>99.47999999999999</v>
      </c>
      <c r="H46" s="128">
        <f>SUM(SUM(H39:H45))</f>
        <v>808.64</v>
      </c>
      <c r="I46" s="104">
        <f>SUM(SUM(I39:I45))</f>
        <v>0.41080000000000005</v>
      </c>
      <c r="J46" s="104">
        <f t="shared" ref="J46:S46" si="6">SUM(SUM(J39:J45))</f>
        <v>0.33100000000000007</v>
      </c>
      <c r="K46" s="104">
        <f t="shared" si="6"/>
        <v>9.8000000000000004E-2</v>
      </c>
      <c r="L46" s="104">
        <f t="shared" si="6"/>
        <v>284.70000000000005</v>
      </c>
      <c r="M46" s="104">
        <f t="shared" si="6"/>
        <v>29.69</v>
      </c>
      <c r="N46" s="104">
        <f t="shared" si="6"/>
        <v>161.79</v>
      </c>
      <c r="O46" s="104">
        <f t="shared" si="6"/>
        <v>429.90000000000003</v>
      </c>
      <c r="P46" s="104">
        <f t="shared" si="6"/>
        <v>114.68</v>
      </c>
      <c r="Q46" s="104">
        <f t="shared" si="6"/>
        <v>1489.71</v>
      </c>
      <c r="R46" s="127">
        <f t="shared" si="6"/>
        <v>7.0670000000000002</v>
      </c>
      <c r="S46" s="198">
        <f t="shared" si="6"/>
        <v>74.08</v>
      </c>
      <c r="T46" s="77"/>
    </row>
    <row r="47" spans="1:20" ht="16.5" thickBot="1" x14ac:dyDescent="0.3">
      <c r="A47" s="1"/>
      <c r="B47" s="87"/>
      <c r="C47" s="199" t="s">
        <v>64</v>
      </c>
      <c r="D47" s="200">
        <v>40</v>
      </c>
      <c r="E47" s="201">
        <v>3.76</v>
      </c>
      <c r="F47" s="201">
        <v>2.1</v>
      </c>
      <c r="G47" s="201">
        <v>19.84</v>
      </c>
      <c r="H47" s="113">
        <v>113.4</v>
      </c>
      <c r="I47" s="91">
        <v>2.5999999999999999E-2</v>
      </c>
      <c r="J47" s="91">
        <v>3.2000000000000001E-2</v>
      </c>
      <c r="K47" s="92">
        <v>7.2999999999999995E-2</v>
      </c>
      <c r="L47" s="93">
        <v>39.64</v>
      </c>
      <c r="M47" s="92">
        <v>4.4999999999999998E-2</v>
      </c>
      <c r="N47" s="93">
        <v>14.58</v>
      </c>
      <c r="O47" s="92">
        <v>30.41</v>
      </c>
      <c r="P47" s="93">
        <v>6</v>
      </c>
      <c r="Q47" s="92">
        <v>38.22</v>
      </c>
      <c r="R47" s="94">
        <v>0.33</v>
      </c>
      <c r="S47" s="94">
        <v>1.41</v>
      </c>
      <c r="T47" s="99">
        <v>91</v>
      </c>
    </row>
    <row r="48" spans="1:20" ht="18.95" customHeight="1" thickBot="1" x14ac:dyDescent="0.3">
      <c r="A48" s="1"/>
      <c r="B48" s="130" t="s">
        <v>65</v>
      </c>
      <c r="C48" s="88" t="s">
        <v>66</v>
      </c>
      <c r="D48" s="89" t="s">
        <v>27</v>
      </c>
      <c r="E48" s="111">
        <v>0.1</v>
      </c>
      <c r="F48" s="98">
        <v>0</v>
      </c>
      <c r="G48" s="98">
        <v>9</v>
      </c>
      <c r="H48" s="98">
        <v>36</v>
      </c>
      <c r="I48" s="202"/>
      <c r="J48" s="202">
        <v>0.01</v>
      </c>
      <c r="K48" s="202"/>
      <c r="L48" s="202">
        <v>0.3</v>
      </c>
      <c r="M48" s="202">
        <v>0.04</v>
      </c>
      <c r="N48" s="202">
        <v>4.5</v>
      </c>
      <c r="O48" s="202">
        <v>7.2</v>
      </c>
      <c r="P48" s="202">
        <v>3.8</v>
      </c>
      <c r="Q48" s="202">
        <v>20.8</v>
      </c>
      <c r="R48" s="136">
        <v>0.7</v>
      </c>
      <c r="S48" s="135"/>
      <c r="T48" s="87">
        <v>71</v>
      </c>
    </row>
    <row r="49" spans="1:20" ht="15.75" thickBot="1" x14ac:dyDescent="0.3">
      <c r="A49" s="1"/>
      <c r="B49" s="130"/>
      <c r="C49" s="173" t="s">
        <v>67</v>
      </c>
      <c r="D49" s="89">
        <v>200</v>
      </c>
      <c r="E49" s="89">
        <v>1</v>
      </c>
      <c r="F49" s="79">
        <v>0.2</v>
      </c>
      <c r="G49" s="101">
        <v>20.2</v>
      </c>
      <c r="H49" s="101">
        <v>87</v>
      </c>
      <c r="I49" s="101">
        <v>0.04</v>
      </c>
      <c r="J49" s="101">
        <v>0.08</v>
      </c>
      <c r="K49" s="101"/>
      <c r="L49" s="101">
        <v>100</v>
      </c>
      <c r="M49" s="101">
        <v>12</v>
      </c>
      <c r="N49" s="101">
        <v>10</v>
      </c>
      <c r="O49" s="101">
        <v>30</v>
      </c>
      <c r="P49" s="101">
        <v>24</v>
      </c>
      <c r="Q49" s="101">
        <v>240</v>
      </c>
      <c r="R49" s="79">
        <v>1.5</v>
      </c>
      <c r="S49" s="80"/>
      <c r="T49" s="99">
        <v>79</v>
      </c>
    </row>
    <row r="50" spans="1:20" ht="20.100000000000001" customHeight="1" thickBot="1" x14ac:dyDescent="0.3">
      <c r="A50" s="1"/>
      <c r="B50" s="147"/>
      <c r="C50" s="148" t="s">
        <v>48</v>
      </c>
      <c r="D50" s="203">
        <v>445</v>
      </c>
      <c r="E50" s="204">
        <f>SUM(SUM(E47:E49))</f>
        <v>4.8599999999999994</v>
      </c>
      <c r="F50" s="204">
        <f>SUM(SUM(F47:F49))</f>
        <v>2.3000000000000003</v>
      </c>
      <c r="G50" s="204">
        <f>SUM(SUM(G47:G49))</f>
        <v>49.04</v>
      </c>
      <c r="H50" s="204">
        <f>SUM(SUM(H47:H49))</f>
        <v>236.4</v>
      </c>
      <c r="I50" s="127">
        <f t="shared" ref="I50:S50" si="7">SUM(I47:I49)</f>
        <v>6.6000000000000003E-2</v>
      </c>
      <c r="J50" s="127">
        <f t="shared" si="7"/>
        <v>0.122</v>
      </c>
      <c r="K50" s="127">
        <f t="shared" si="7"/>
        <v>7.2999999999999995E-2</v>
      </c>
      <c r="L50" s="127">
        <f t="shared" si="7"/>
        <v>139.94</v>
      </c>
      <c r="M50" s="127">
        <f t="shared" si="7"/>
        <v>12.085000000000001</v>
      </c>
      <c r="N50" s="127">
        <f t="shared" si="7"/>
        <v>29.08</v>
      </c>
      <c r="O50" s="127">
        <f t="shared" si="7"/>
        <v>67.61</v>
      </c>
      <c r="P50" s="127">
        <f t="shared" si="7"/>
        <v>33.799999999999997</v>
      </c>
      <c r="Q50" s="127">
        <f t="shared" si="7"/>
        <v>299.02</v>
      </c>
      <c r="R50" s="127">
        <f t="shared" si="7"/>
        <v>2.5300000000000002</v>
      </c>
      <c r="S50" s="127">
        <f t="shared" si="7"/>
        <v>1.41</v>
      </c>
      <c r="T50" s="151"/>
    </row>
    <row r="51" spans="1:20" ht="16.5" thickBot="1" x14ac:dyDescent="0.3">
      <c r="A51" s="1"/>
      <c r="B51" s="152"/>
      <c r="C51" s="153" t="s">
        <v>49</v>
      </c>
      <c r="D51" s="205">
        <v>1845</v>
      </c>
      <c r="E51" s="206">
        <f>SUM(E38,E46,E50,)</f>
        <v>61.980000000000004</v>
      </c>
      <c r="F51" s="206">
        <f>SUM(F38,F46,F50,)</f>
        <v>56.499999999999993</v>
      </c>
      <c r="G51" s="206">
        <f>SUM(G38,G46,G50,)</f>
        <v>214.30999999999997</v>
      </c>
      <c r="H51" s="206">
        <f>SUM(H38,H46,H50,)</f>
        <v>1617.66</v>
      </c>
      <c r="I51" s="206">
        <f>SUM(I38,I46,I50,)</f>
        <v>1.1358000000000001</v>
      </c>
      <c r="J51" s="206">
        <f t="shared" ref="J51:R51" si="8">SUM(J38,J46,J50,)</f>
        <v>1.0810000000000002</v>
      </c>
      <c r="K51" s="206">
        <f t="shared" si="8"/>
        <v>2.8809999999999998</v>
      </c>
      <c r="L51" s="206">
        <f t="shared" si="8"/>
        <v>579.55000000000007</v>
      </c>
      <c r="M51" s="206">
        <f t="shared" si="8"/>
        <v>108.69499999999999</v>
      </c>
      <c r="N51" s="206">
        <f t="shared" si="8"/>
        <v>508.46999999999997</v>
      </c>
      <c r="O51" s="206">
        <f t="shared" si="8"/>
        <v>979.81000000000006</v>
      </c>
      <c r="P51" s="206">
        <f t="shared" si="8"/>
        <v>246.63</v>
      </c>
      <c r="Q51" s="206">
        <f t="shared" si="8"/>
        <v>2603.83</v>
      </c>
      <c r="R51" s="206">
        <f t="shared" si="8"/>
        <v>15.737000000000002</v>
      </c>
      <c r="S51" s="206">
        <f>SUM(S38,S46,S50,)/1000</f>
        <v>0.15303999999999998</v>
      </c>
      <c r="T51" s="156"/>
    </row>
    <row r="52" spans="1:20" ht="21.95" customHeight="1" thickBot="1" x14ac:dyDescent="0.3">
      <c r="A52" s="1"/>
      <c r="B52" s="196"/>
      <c r="C52" s="207" t="s">
        <v>50</v>
      </c>
      <c r="D52" s="208"/>
      <c r="E52" s="162">
        <f>E51*100/77</f>
        <v>80.493506493506487</v>
      </c>
      <c r="F52" s="209">
        <f>F51*100/79</f>
        <v>71.518987341772146</v>
      </c>
      <c r="G52" s="209">
        <f>G51*100/335</f>
        <v>63.973134328358199</v>
      </c>
      <c r="H52" s="163">
        <f>H51*100/2350</f>
        <v>68.836595744680849</v>
      </c>
      <c r="I52" s="161">
        <f>I51*100/1.2</f>
        <v>94.65000000000002</v>
      </c>
      <c r="J52" s="162">
        <f>J51*100/1.4</f>
        <v>77.214285714285737</v>
      </c>
      <c r="K52" s="162">
        <f>K51*100/10</f>
        <v>28.809999999999995</v>
      </c>
      <c r="L52" s="162">
        <f>L51*100/700</f>
        <v>82.792857142857159</v>
      </c>
      <c r="M52" s="162">
        <f>M51*100/60</f>
        <v>181.15833333333333</v>
      </c>
      <c r="N52" s="162">
        <f>N51*100/1100</f>
        <v>46.224545454545456</v>
      </c>
      <c r="O52" s="162">
        <f>O51*100/1100</f>
        <v>89.073636363636368</v>
      </c>
      <c r="P52" s="162">
        <f>P51*100/250</f>
        <v>98.652000000000001</v>
      </c>
      <c r="Q52" s="162">
        <f>Q51*100/1100</f>
        <v>236.71181818181819</v>
      </c>
      <c r="R52" s="161">
        <f>R51*100/12</f>
        <v>131.14166666666668</v>
      </c>
      <c r="S52" s="161">
        <f>S51*100/0.1</f>
        <v>153.03999999999996</v>
      </c>
      <c r="T52" s="164"/>
    </row>
    <row r="53" spans="1:20" x14ac:dyDescent="0.25">
      <c r="A53" s="1"/>
      <c r="B53" s="25"/>
      <c r="C53" s="26"/>
      <c r="D53" s="27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4"/>
    </row>
    <row r="54" spans="1:20" ht="15.75" thickBot="1" x14ac:dyDescent="0.3">
      <c r="A54" s="1"/>
      <c r="B54" s="25"/>
      <c r="C54" s="26"/>
      <c r="D54" s="27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24"/>
    </row>
    <row r="55" spans="1:20" ht="15.75" thickBot="1" x14ac:dyDescent="0.3">
      <c r="A55" s="1"/>
      <c r="B55" s="54" t="s">
        <v>0</v>
      </c>
      <c r="C55" s="56" t="s">
        <v>1</v>
      </c>
      <c r="D55" s="56" t="s">
        <v>2</v>
      </c>
      <c r="E55" s="58" t="s">
        <v>3</v>
      </c>
      <c r="F55" s="59"/>
      <c r="G55" s="60"/>
      <c r="H55" s="56" t="s">
        <v>4</v>
      </c>
      <c r="I55" s="58" t="s">
        <v>5</v>
      </c>
      <c r="J55" s="59"/>
      <c r="K55" s="59"/>
      <c r="L55" s="59"/>
      <c r="M55" s="60"/>
      <c r="N55" s="58" t="s">
        <v>6</v>
      </c>
      <c r="O55" s="59"/>
      <c r="P55" s="59"/>
      <c r="Q55" s="59"/>
      <c r="R55" s="59"/>
      <c r="S55" s="60"/>
      <c r="T55" s="64" t="s">
        <v>7</v>
      </c>
    </row>
    <row r="56" spans="1:20" ht="29.25" thickBot="1" x14ac:dyDescent="0.3">
      <c r="A56" s="1"/>
      <c r="B56" s="55"/>
      <c r="C56" s="57"/>
      <c r="D56" s="57"/>
      <c r="E56" s="21" t="s">
        <v>8</v>
      </c>
      <c r="F56" s="21" t="s">
        <v>9</v>
      </c>
      <c r="G56" s="21" t="s">
        <v>10</v>
      </c>
      <c r="H56" s="57"/>
      <c r="I56" s="32" t="s">
        <v>11</v>
      </c>
      <c r="J56" s="32" t="s">
        <v>12</v>
      </c>
      <c r="K56" s="32" t="s">
        <v>13</v>
      </c>
      <c r="L56" s="32" t="s">
        <v>14</v>
      </c>
      <c r="M56" s="32" t="s">
        <v>15</v>
      </c>
      <c r="N56" s="32" t="s">
        <v>16</v>
      </c>
      <c r="O56" s="32" t="s">
        <v>17</v>
      </c>
      <c r="P56" s="32" t="s">
        <v>18</v>
      </c>
      <c r="Q56" s="32" t="s">
        <v>19</v>
      </c>
      <c r="R56" s="32" t="s">
        <v>20</v>
      </c>
      <c r="S56" s="32" t="s">
        <v>21</v>
      </c>
      <c r="T56" s="65"/>
    </row>
    <row r="57" spans="1:20" ht="12" customHeight="1" x14ac:dyDescent="0.25">
      <c r="A57" s="1"/>
      <c r="B57" s="6"/>
      <c r="C57" s="7" t="s">
        <v>22</v>
      </c>
      <c r="D57" s="66"/>
      <c r="E57" s="66"/>
      <c r="F57" s="66"/>
      <c r="G57" s="66"/>
      <c r="H57" s="66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68"/>
    </row>
    <row r="58" spans="1:20" ht="15.75" thickBot="1" x14ac:dyDescent="0.3">
      <c r="A58" s="1"/>
      <c r="B58" s="6"/>
      <c r="C58" s="33" t="s">
        <v>68</v>
      </c>
      <c r="D58" s="70"/>
      <c r="E58" s="70"/>
      <c r="F58" s="70"/>
      <c r="G58" s="70"/>
      <c r="H58" s="70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71"/>
    </row>
    <row r="59" spans="1:20" ht="17.45" customHeight="1" thickBot="1" x14ac:dyDescent="0.3">
      <c r="A59" s="1"/>
      <c r="B59" s="165"/>
      <c r="C59" s="210" t="s">
        <v>69</v>
      </c>
      <c r="D59" s="129">
        <v>100</v>
      </c>
      <c r="E59" s="111">
        <v>1.3</v>
      </c>
      <c r="F59" s="97">
        <v>0.1</v>
      </c>
      <c r="G59" s="97">
        <v>5</v>
      </c>
      <c r="H59" s="98">
        <v>26</v>
      </c>
      <c r="I59" s="98">
        <v>5.8000000000000003E-2</v>
      </c>
      <c r="J59" s="98">
        <v>7.1999999999999995E-2</v>
      </c>
      <c r="K59" s="98"/>
      <c r="L59" s="98">
        <v>150</v>
      </c>
      <c r="M59" s="98">
        <v>80</v>
      </c>
      <c r="N59" s="98">
        <v>7.04</v>
      </c>
      <c r="O59" s="98">
        <v>13.92</v>
      </c>
      <c r="P59" s="98">
        <v>6.09</v>
      </c>
      <c r="Q59" s="110">
        <v>135.29</v>
      </c>
      <c r="R59" s="111">
        <v>0.44</v>
      </c>
      <c r="S59" s="98">
        <v>2.64</v>
      </c>
      <c r="T59" s="99">
        <v>18</v>
      </c>
    </row>
    <row r="60" spans="1:20" ht="16.5" thickBot="1" x14ac:dyDescent="0.3">
      <c r="A60" s="1"/>
      <c r="B60" s="130"/>
      <c r="C60" s="88" t="s">
        <v>70</v>
      </c>
      <c r="D60" s="144">
        <v>160</v>
      </c>
      <c r="E60" s="211">
        <v>13.5</v>
      </c>
      <c r="F60" s="212">
        <v>15.5</v>
      </c>
      <c r="G60" s="211">
        <v>14.4</v>
      </c>
      <c r="H60" s="213">
        <v>252</v>
      </c>
      <c r="I60" s="91">
        <v>5.1999999999999998E-2</v>
      </c>
      <c r="J60" s="91">
        <v>0.108</v>
      </c>
      <c r="K60" s="92">
        <v>0.215</v>
      </c>
      <c r="L60" s="93">
        <v>32.93</v>
      </c>
      <c r="M60" s="92">
        <v>0.92500000000000004</v>
      </c>
      <c r="N60" s="93">
        <v>158.30000000000001</v>
      </c>
      <c r="O60" s="92">
        <v>160.55000000000001</v>
      </c>
      <c r="P60" s="93">
        <v>19.95</v>
      </c>
      <c r="Q60" s="92">
        <v>185.83</v>
      </c>
      <c r="R60" s="94">
        <v>1.3</v>
      </c>
      <c r="S60" s="94">
        <v>4.8</v>
      </c>
      <c r="T60" s="145">
        <v>50</v>
      </c>
    </row>
    <row r="61" spans="1:20" ht="30.75" thickBot="1" x14ac:dyDescent="0.3">
      <c r="A61" s="1"/>
      <c r="B61" s="130" t="s">
        <v>71</v>
      </c>
      <c r="C61" s="173" t="s">
        <v>72</v>
      </c>
      <c r="D61" s="101">
        <v>200</v>
      </c>
      <c r="E61" s="214">
        <v>3.1</v>
      </c>
      <c r="F61" s="215">
        <v>3</v>
      </c>
      <c r="G61" s="215">
        <v>14.3</v>
      </c>
      <c r="H61" s="215">
        <v>95</v>
      </c>
      <c r="I61" s="216">
        <v>0.03</v>
      </c>
      <c r="J61" s="216">
        <v>0.13</v>
      </c>
      <c r="K61" s="216"/>
      <c r="L61" s="216">
        <v>13.29</v>
      </c>
      <c r="M61" s="216">
        <v>0.52</v>
      </c>
      <c r="N61" s="216">
        <v>111</v>
      </c>
      <c r="O61" s="216">
        <v>107</v>
      </c>
      <c r="P61" s="216">
        <v>30.7</v>
      </c>
      <c r="Q61" s="217">
        <v>184</v>
      </c>
      <c r="R61" s="218">
        <v>1.1000000000000001</v>
      </c>
      <c r="S61" s="216">
        <v>9</v>
      </c>
      <c r="T61" s="145">
        <v>75</v>
      </c>
    </row>
    <row r="62" spans="1:20" ht="15.75" thickBot="1" x14ac:dyDescent="0.3">
      <c r="A62" s="1"/>
      <c r="B62" s="130"/>
      <c r="C62" s="88" t="s">
        <v>41</v>
      </c>
      <c r="D62" s="80">
        <v>50</v>
      </c>
      <c r="E62" s="81">
        <v>4</v>
      </c>
      <c r="F62" s="80">
        <v>0.5</v>
      </c>
      <c r="G62" s="81">
        <v>23</v>
      </c>
      <c r="H62" s="101">
        <v>112.5</v>
      </c>
      <c r="I62" s="101">
        <v>5.5E-2</v>
      </c>
      <c r="J62" s="101">
        <v>1.4999999999999999E-2</v>
      </c>
      <c r="K62" s="101"/>
      <c r="L62" s="101"/>
      <c r="M62" s="101"/>
      <c r="N62" s="101">
        <v>10</v>
      </c>
      <c r="O62" s="101">
        <v>32.5</v>
      </c>
      <c r="P62" s="101">
        <v>7</v>
      </c>
      <c r="Q62" s="80">
        <v>46.5</v>
      </c>
      <c r="R62" s="79">
        <v>0.55000000000000004</v>
      </c>
      <c r="S62" s="101">
        <v>19.3</v>
      </c>
      <c r="T62" s="99">
        <v>89</v>
      </c>
    </row>
    <row r="63" spans="1:20" ht="15.75" thickBot="1" x14ac:dyDescent="0.3">
      <c r="A63" s="1"/>
      <c r="B63" s="130"/>
      <c r="C63" s="100" t="s">
        <v>32</v>
      </c>
      <c r="D63" s="120">
        <v>30</v>
      </c>
      <c r="E63" s="121">
        <v>2</v>
      </c>
      <c r="F63" s="122">
        <v>0.36</v>
      </c>
      <c r="G63" s="123">
        <v>15.87</v>
      </c>
      <c r="H63" s="124">
        <v>74.7</v>
      </c>
      <c r="I63" s="79">
        <v>5.0999999999999997E-2</v>
      </c>
      <c r="J63" s="79">
        <v>2.4E-2</v>
      </c>
      <c r="K63" s="120"/>
      <c r="L63" s="79"/>
      <c r="M63" s="120"/>
      <c r="N63" s="79">
        <v>8.6999999999999993</v>
      </c>
      <c r="O63" s="120">
        <v>45</v>
      </c>
      <c r="P63" s="79">
        <v>14.1</v>
      </c>
      <c r="Q63" s="120">
        <v>70.5</v>
      </c>
      <c r="R63" s="125">
        <v>1.17</v>
      </c>
      <c r="S63" s="101">
        <v>15.3</v>
      </c>
      <c r="T63" s="115">
        <v>90</v>
      </c>
    </row>
    <row r="64" spans="1:20" ht="20.100000000000001" customHeight="1" thickBot="1" x14ac:dyDescent="0.3">
      <c r="A64" s="1"/>
      <c r="B64" s="150" t="s">
        <v>33</v>
      </c>
      <c r="C64" s="105" t="s">
        <v>34</v>
      </c>
      <c r="D64" s="106">
        <f t="shared" ref="D64:I64" si="9">SUM(D59:D63)</f>
        <v>540</v>
      </c>
      <c r="E64" s="128">
        <f t="shared" si="9"/>
        <v>23.900000000000002</v>
      </c>
      <c r="F64" s="128">
        <f t="shared" si="9"/>
        <v>19.46</v>
      </c>
      <c r="G64" s="128">
        <f t="shared" si="9"/>
        <v>72.570000000000007</v>
      </c>
      <c r="H64" s="128">
        <f t="shared" si="9"/>
        <v>560.20000000000005</v>
      </c>
      <c r="I64" s="128">
        <f t="shared" si="9"/>
        <v>0.246</v>
      </c>
      <c r="J64" s="128">
        <f t="shared" ref="J64:S64" si="10">SUM(J59:J63)</f>
        <v>0.34900000000000003</v>
      </c>
      <c r="K64" s="128">
        <f t="shared" si="10"/>
        <v>0.215</v>
      </c>
      <c r="L64" s="128">
        <f t="shared" si="10"/>
        <v>196.22</v>
      </c>
      <c r="M64" s="128">
        <f t="shared" si="10"/>
        <v>81.444999999999993</v>
      </c>
      <c r="N64" s="128">
        <f t="shared" si="10"/>
        <v>295.04000000000002</v>
      </c>
      <c r="O64" s="128">
        <f t="shared" si="10"/>
        <v>358.97</v>
      </c>
      <c r="P64" s="128">
        <f t="shared" si="10"/>
        <v>77.839999999999989</v>
      </c>
      <c r="Q64" s="198">
        <f t="shared" si="10"/>
        <v>622.12</v>
      </c>
      <c r="R64" s="127">
        <f t="shared" si="10"/>
        <v>4.5599999999999996</v>
      </c>
      <c r="S64" s="128">
        <f t="shared" si="10"/>
        <v>51.039999999999992</v>
      </c>
      <c r="T64" s="107"/>
    </row>
    <row r="65" spans="1:20" ht="29.45" customHeight="1" thickBot="1" x14ac:dyDescent="0.3">
      <c r="A65" s="1"/>
      <c r="B65" s="87"/>
      <c r="C65" s="219" t="s">
        <v>73</v>
      </c>
      <c r="D65" s="79">
        <v>100</v>
      </c>
      <c r="E65" s="138">
        <v>2.2999999999999998</v>
      </c>
      <c r="F65" s="132">
        <v>6.8</v>
      </c>
      <c r="G65" s="137">
        <v>4.3</v>
      </c>
      <c r="H65" s="139">
        <v>88.3</v>
      </c>
      <c r="I65" s="138">
        <v>0.04</v>
      </c>
      <c r="J65" s="138">
        <v>0.08</v>
      </c>
      <c r="K65" s="138"/>
      <c r="L65" s="138">
        <v>50.8</v>
      </c>
      <c r="M65" s="132">
        <v>28.8</v>
      </c>
      <c r="N65" s="139">
        <v>36</v>
      </c>
      <c r="O65" s="138">
        <v>44</v>
      </c>
      <c r="P65" s="132">
        <v>16</v>
      </c>
      <c r="Q65" s="137">
        <v>242</v>
      </c>
      <c r="R65" s="137">
        <v>0.8</v>
      </c>
      <c r="S65" s="137">
        <v>17.3</v>
      </c>
      <c r="T65" s="129">
        <v>8</v>
      </c>
    </row>
    <row r="66" spans="1:20" ht="16.5" thickBot="1" x14ac:dyDescent="0.3">
      <c r="A66" s="1"/>
      <c r="B66" s="87"/>
      <c r="C66" s="88" t="s">
        <v>74</v>
      </c>
      <c r="D66" s="79">
        <v>200</v>
      </c>
      <c r="E66" s="220">
        <v>6.9</v>
      </c>
      <c r="F66" s="220">
        <v>6.7</v>
      </c>
      <c r="G66" s="220">
        <v>11.5</v>
      </c>
      <c r="H66" s="221">
        <v>134</v>
      </c>
      <c r="I66" s="91">
        <v>7.9000000000000001E-2</v>
      </c>
      <c r="J66" s="92">
        <v>6.3E-2</v>
      </c>
      <c r="K66" s="93">
        <v>3.54</v>
      </c>
      <c r="L66" s="92">
        <v>124.22</v>
      </c>
      <c r="M66" s="93">
        <v>2.39</v>
      </c>
      <c r="N66" s="92">
        <v>57.81</v>
      </c>
      <c r="O66" s="93">
        <v>96.45</v>
      </c>
      <c r="P66" s="92">
        <v>30.91</v>
      </c>
      <c r="Q66" s="93">
        <v>315.10000000000002</v>
      </c>
      <c r="R66" s="92">
        <v>0.42</v>
      </c>
      <c r="S66" s="94">
        <v>15.3</v>
      </c>
      <c r="T66" s="129">
        <v>30</v>
      </c>
    </row>
    <row r="67" spans="1:20" ht="15.75" thickBot="1" x14ac:dyDescent="0.3">
      <c r="A67" s="1"/>
      <c r="B67" s="130" t="s">
        <v>38</v>
      </c>
      <c r="C67" s="222" t="s">
        <v>75</v>
      </c>
      <c r="D67" s="223">
        <v>250</v>
      </c>
      <c r="E67" s="224">
        <v>15.5</v>
      </c>
      <c r="F67" s="225">
        <v>19.600000000000001</v>
      </c>
      <c r="G67" s="225">
        <v>25.6</v>
      </c>
      <c r="H67" s="226">
        <v>341</v>
      </c>
      <c r="I67" s="227">
        <v>0.17</v>
      </c>
      <c r="J67" s="227">
        <v>0.13</v>
      </c>
      <c r="K67" s="227"/>
      <c r="L67" s="227">
        <v>325</v>
      </c>
      <c r="M67" s="228">
        <v>14.1</v>
      </c>
      <c r="N67" s="229">
        <v>40</v>
      </c>
      <c r="O67" s="227">
        <v>241</v>
      </c>
      <c r="P67" s="228">
        <v>117</v>
      </c>
      <c r="Q67" s="230">
        <v>923</v>
      </c>
      <c r="R67" s="230">
        <v>2.7</v>
      </c>
      <c r="S67" s="230">
        <v>13.7</v>
      </c>
      <c r="T67" s="129">
        <v>52</v>
      </c>
    </row>
    <row r="68" spans="1:20" ht="16.5" thickBot="1" x14ac:dyDescent="0.3">
      <c r="A68" s="1"/>
      <c r="B68" s="192"/>
      <c r="C68" s="88" t="s">
        <v>76</v>
      </c>
      <c r="D68" s="231">
        <v>200</v>
      </c>
      <c r="E68" s="189">
        <v>0.96</v>
      </c>
      <c r="F68" s="189">
        <v>0.06</v>
      </c>
      <c r="G68" s="189">
        <v>10</v>
      </c>
      <c r="H68" s="190">
        <v>44</v>
      </c>
      <c r="I68" s="91">
        <v>2.5000000000000001E-3</v>
      </c>
      <c r="J68" s="91">
        <v>4.0000000000000001E-3</v>
      </c>
      <c r="K68" s="92"/>
      <c r="L68" s="93">
        <v>0.98</v>
      </c>
      <c r="M68" s="92">
        <v>5.12</v>
      </c>
      <c r="N68" s="93">
        <v>6.2480000000000002</v>
      </c>
      <c r="O68" s="92">
        <v>7.49</v>
      </c>
      <c r="P68" s="93">
        <v>3.75</v>
      </c>
      <c r="Q68" s="92">
        <v>39.314</v>
      </c>
      <c r="R68" s="94">
        <v>0.16</v>
      </c>
      <c r="S68" s="94">
        <v>0.123</v>
      </c>
      <c r="T68" s="115">
        <v>69</v>
      </c>
    </row>
    <row r="69" spans="1:20" ht="15.75" thickBot="1" x14ac:dyDescent="0.3">
      <c r="A69" s="1"/>
      <c r="B69" s="192"/>
      <c r="C69" s="88" t="s">
        <v>41</v>
      </c>
      <c r="D69" s="80">
        <v>50</v>
      </c>
      <c r="E69" s="81">
        <v>4</v>
      </c>
      <c r="F69" s="80">
        <v>0.5</v>
      </c>
      <c r="G69" s="81">
        <v>23</v>
      </c>
      <c r="H69" s="101">
        <v>112.5</v>
      </c>
      <c r="I69" s="101">
        <v>5.5E-2</v>
      </c>
      <c r="J69" s="101">
        <v>1.4999999999999999E-2</v>
      </c>
      <c r="K69" s="101"/>
      <c r="L69" s="101"/>
      <c r="M69" s="101"/>
      <c r="N69" s="101">
        <v>10</v>
      </c>
      <c r="O69" s="101">
        <v>32.5</v>
      </c>
      <c r="P69" s="101">
        <v>7</v>
      </c>
      <c r="Q69" s="80">
        <v>46.5</v>
      </c>
      <c r="R69" s="79">
        <v>0.55000000000000004</v>
      </c>
      <c r="S69" s="101">
        <v>19.3</v>
      </c>
      <c r="T69" s="99">
        <v>89</v>
      </c>
    </row>
    <row r="70" spans="1:20" ht="15.75" thickBot="1" x14ac:dyDescent="0.3">
      <c r="A70" s="1"/>
      <c r="B70" s="192"/>
      <c r="C70" s="100" t="s">
        <v>32</v>
      </c>
      <c r="D70" s="120">
        <v>30</v>
      </c>
      <c r="E70" s="121">
        <v>2</v>
      </c>
      <c r="F70" s="122">
        <v>0.36</v>
      </c>
      <c r="G70" s="123">
        <v>15.87</v>
      </c>
      <c r="H70" s="124">
        <v>74.7</v>
      </c>
      <c r="I70" s="79">
        <v>5.0999999999999997E-2</v>
      </c>
      <c r="J70" s="79">
        <v>2.4E-2</v>
      </c>
      <c r="K70" s="120"/>
      <c r="L70" s="79"/>
      <c r="M70" s="120"/>
      <c r="N70" s="79">
        <v>8.6999999999999993</v>
      </c>
      <c r="O70" s="120">
        <v>45</v>
      </c>
      <c r="P70" s="79">
        <v>14.1</v>
      </c>
      <c r="Q70" s="120">
        <v>70.5</v>
      </c>
      <c r="R70" s="125">
        <v>1.17</v>
      </c>
      <c r="S70" s="101">
        <v>15.3</v>
      </c>
      <c r="T70" s="115">
        <v>90</v>
      </c>
    </row>
    <row r="71" spans="1:20" ht="15.6" customHeight="1" thickBot="1" x14ac:dyDescent="0.3">
      <c r="A71" s="1"/>
      <c r="B71" s="196"/>
      <c r="C71" s="105" t="s">
        <v>42</v>
      </c>
      <c r="D71" s="197">
        <v>830</v>
      </c>
      <c r="E71" s="104">
        <f>SUM(SUM(E65:E70))</f>
        <v>31.66</v>
      </c>
      <c r="F71" s="127">
        <f>SUM(SUM(F65:F70))</f>
        <v>34.020000000000003</v>
      </c>
      <c r="G71" s="128">
        <f>SUM(SUM(G65:G70))</f>
        <v>90.27000000000001</v>
      </c>
      <c r="H71" s="104">
        <f>SUM(SUM(H65:H70))</f>
        <v>794.5</v>
      </c>
      <c r="I71" s="104">
        <f>SUM(SUM(I65:I70))</f>
        <v>0.39750000000000002</v>
      </c>
      <c r="J71" s="104">
        <f t="shared" ref="J71:S71" si="11">SUM(SUM(J65:J70))</f>
        <v>0.31600000000000006</v>
      </c>
      <c r="K71" s="104">
        <f t="shared" si="11"/>
        <v>3.54</v>
      </c>
      <c r="L71" s="104">
        <f t="shared" si="11"/>
        <v>501</v>
      </c>
      <c r="M71" s="104">
        <f t="shared" si="11"/>
        <v>50.41</v>
      </c>
      <c r="N71" s="104">
        <f>SUM(SUM(N65:N70))</f>
        <v>158.75799999999998</v>
      </c>
      <c r="O71" s="104">
        <f t="shared" si="11"/>
        <v>466.44</v>
      </c>
      <c r="P71" s="127">
        <f t="shared" si="11"/>
        <v>188.76</v>
      </c>
      <c r="Q71" s="104">
        <f t="shared" si="11"/>
        <v>1636.414</v>
      </c>
      <c r="R71" s="104">
        <f>SUM(SUM(R65:R70))</f>
        <v>5.8</v>
      </c>
      <c r="S71" s="127">
        <f t="shared" si="11"/>
        <v>81.022999999999996</v>
      </c>
      <c r="T71" s="129"/>
    </row>
    <row r="72" spans="1:20" ht="16.5" thickBot="1" x14ac:dyDescent="0.3">
      <c r="A72" s="1"/>
      <c r="B72" s="87"/>
      <c r="C72" s="232" t="s">
        <v>77</v>
      </c>
      <c r="D72" s="132">
        <v>36</v>
      </c>
      <c r="E72" s="79">
        <v>1.9</v>
      </c>
      <c r="F72" s="79">
        <v>0.7</v>
      </c>
      <c r="G72" s="89">
        <v>17.8</v>
      </c>
      <c r="H72" s="79">
        <v>85</v>
      </c>
      <c r="I72" s="91">
        <v>2.1499999999999998E-2</v>
      </c>
      <c r="J72" s="91">
        <v>1.7999999999999999E-2</v>
      </c>
      <c r="K72" s="92">
        <v>9.4E-2</v>
      </c>
      <c r="L72" s="93">
        <v>6.5</v>
      </c>
      <c r="M72" s="92">
        <v>0.24</v>
      </c>
      <c r="N72" s="93">
        <v>6.0750000000000002</v>
      </c>
      <c r="O72" s="92">
        <v>18.79</v>
      </c>
      <c r="P72" s="93">
        <v>3.55</v>
      </c>
      <c r="Q72" s="92">
        <v>48.68</v>
      </c>
      <c r="R72" s="94">
        <v>0.47</v>
      </c>
      <c r="S72" s="94">
        <v>0.89</v>
      </c>
      <c r="T72" s="233">
        <v>85</v>
      </c>
    </row>
    <row r="73" spans="1:20" x14ac:dyDescent="0.25">
      <c r="A73" s="1"/>
      <c r="B73" s="87"/>
      <c r="C73" s="234" t="s">
        <v>78</v>
      </c>
      <c r="D73" s="132"/>
      <c r="E73" s="102"/>
      <c r="F73" s="125"/>
      <c r="G73" s="223"/>
      <c r="H73" s="125"/>
      <c r="I73" s="223"/>
      <c r="J73" s="223"/>
      <c r="K73" s="223"/>
      <c r="L73" s="223"/>
      <c r="M73" s="125"/>
      <c r="N73" s="120"/>
      <c r="O73" s="223"/>
      <c r="P73" s="125"/>
      <c r="Q73" s="102"/>
      <c r="R73" s="102"/>
      <c r="S73" s="120"/>
      <c r="T73" s="77"/>
    </row>
    <row r="74" spans="1:20" ht="16.5" thickBot="1" x14ac:dyDescent="0.3">
      <c r="A74" s="1"/>
      <c r="B74" s="130" t="s">
        <v>43</v>
      </c>
      <c r="C74" s="235" t="s">
        <v>46</v>
      </c>
      <c r="D74" s="143">
        <v>200</v>
      </c>
      <c r="E74" s="236">
        <v>5.8</v>
      </c>
      <c r="F74" s="237">
        <v>6.4</v>
      </c>
      <c r="G74" s="238">
        <v>8</v>
      </c>
      <c r="H74" s="237">
        <v>118</v>
      </c>
      <c r="I74" s="238">
        <v>0.06</v>
      </c>
      <c r="J74" s="238">
        <v>0.34</v>
      </c>
      <c r="K74" s="238"/>
      <c r="L74" s="238">
        <v>44</v>
      </c>
      <c r="M74" s="237">
        <v>1.4</v>
      </c>
      <c r="N74" s="239">
        <v>240</v>
      </c>
      <c r="O74" s="240">
        <v>190</v>
      </c>
      <c r="P74" s="241">
        <v>28</v>
      </c>
      <c r="Q74" s="242">
        <v>292</v>
      </c>
      <c r="R74" s="242">
        <v>0.2</v>
      </c>
      <c r="S74" s="239">
        <v>18</v>
      </c>
      <c r="T74" s="145">
        <v>78</v>
      </c>
    </row>
    <row r="75" spans="1:20" ht="16.5" thickBot="1" x14ac:dyDescent="0.3">
      <c r="A75" s="1"/>
      <c r="B75" s="130"/>
      <c r="C75" s="173" t="s">
        <v>79</v>
      </c>
      <c r="D75" s="143">
        <v>100</v>
      </c>
      <c r="E75" s="79">
        <v>1.5</v>
      </c>
      <c r="F75" s="80">
        <v>0.5</v>
      </c>
      <c r="G75" s="183">
        <v>21</v>
      </c>
      <c r="H75" s="83">
        <v>96</v>
      </c>
      <c r="I75" s="183">
        <v>0.04</v>
      </c>
      <c r="J75" s="183">
        <v>0.05</v>
      </c>
      <c r="K75" s="183"/>
      <c r="L75" s="183">
        <v>20</v>
      </c>
      <c r="M75" s="83">
        <v>10</v>
      </c>
      <c r="N75" s="80">
        <v>8</v>
      </c>
      <c r="O75" s="89">
        <v>28</v>
      </c>
      <c r="P75" s="79">
        <v>42</v>
      </c>
      <c r="Q75" s="101">
        <v>348</v>
      </c>
      <c r="R75" s="101">
        <v>0.6</v>
      </c>
      <c r="S75" s="101">
        <v>0.05</v>
      </c>
      <c r="T75" s="145">
        <v>63</v>
      </c>
    </row>
    <row r="76" spans="1:20" ht="17.45" customHeight="1" thickBot="1" x14ac:dyDescent="0.3">
      <c r="A76" s="1"/>
      <c r="B76" s="196"/>
      <c r="C76" s="105" t="s">
        <v>48</v>
      </c>
      <c r="D76" s="106">
        <f t="shared" ref="D76:S76" si="12">SUM(D72:D75)</f>
        <v>336</v>
      </c>
      <c r="E76" s="127">
        <f t="shared" si="12"/>
        <v>9.1999999999999993</v>
      </c>
      <c r="F76" s="127">
        <f t="shared" si="12"/>
        <v>7.6000000000000005</v>
      </c>
      <c r="G76" s="127">
        <f t="shared" si="12"/>
        <v>46.8</v>
      </c>
      <c r="H76" s="104">
        <f t="shared" si="12"/>
        <v>299</v>
      </c>
      <c r="I76" s="127">
        <f t="shared" si="12"/>
        <v>0.1215</v>
      </c>
      <c r="J76" s="127">
        <f t="shared" si="12"/>
        <v>0.40800000000000003</v>
      </c>
      <c r="K76" s="127">
        <f t="shared" si="12"/>
        <v>9.4E-2</v>
      </c>
      <c r="L76" s="127">
        <f t="shared" si="12"/>
        <v>70.5</v>
      </c>
      <c r="M76" s="127">
        <f t="shared" si="12"/>
        <v>11.64</v>
      </c>
      <c r="N76" s="127">
        <f t="shared" si="12"/>
        <v>254.07499999999999</v>
      </c>
      <c r="O76" s="127">
        <f t="shared" si="12"/>
        <v>236.79</v>
      </c>
      <c r="P76" s="127">
        <f t="shared" si="12"/>
        <v>73.55</v>
      </c>
      <c r="Q76" s="127">
        <f t="shared" si="12"/>
        <v>688.68000000000006</v>
      </c>
      <c r="R76" s="127">
        <f t="shared" si="12"/>
        <v>1.27</v>
      </c>
      <c r="S76" s="127">
        <f t="shared" si="12"/>
        <v>18.940000000000001</v>
      </c>
      <c r="T76" s="151"/>
    </row>
    <row r="77" spans="1:20" ht="16.5" thickBot="1" x14ac:dyDescent="0.3">
      <c r="A77" s="1"/>
      <c r="B77" s="223"/>
      <c r="C77" s="243" t="s">
        <v>49</v>
      </c>
      <c r="D77" s="205">
        <v>1706</v>
      </c>
      <c r="E77" s="206">
        <f>SUM(E64,E71,E76,)</f>
        <v>64.760000000000005</v>
      </c>
      <c r="F77" s="206">
        <f>SUM(F64,F71,F76,)</f>
        <v>61.080000000000005</v>
      </c>
      <c r="G77" s="206">
        <f>SUM(G64,G71,G76,)</f>
        <v>209.64000000000004</v>
      </c>
      <c r="H77" s="244">
        <f>SUM(H64,H71,H76,)</f>
        <v>1653.7</v>
      </c>
      <c r="I77" s="127">
        <f>SUM(I64,I71,I76)</f>
        <v>0.7649999999999999</v>
      </c>
      <c r="J77" s="206">
        <f>SUM(J64,J71,J76,)</f>
        <v>1.073</v>
      </c>
      <c r="K77" s="206">
        <f t="shared" ref="K77:Q77" si="13">SUM(K64,K71,K76,)</f>
        <v>3.8489999999999998</v>
      </c>
      <c r="L77" s="206">
        <f t="shared" si="13"/>
        <v>767.72</v>
      </c>
      <c r="M77" s="206">
        <f t="shared" si="13"/>
        <v>143.495</v>
      </c>
      <c r="N77" s="206">
        <f t="shared" si="13"/>
        <v>707.87300000000005</v>
      </c>
      <c r="O77" s="206">
        <f t="shared" si="13"/>
        <v>1062.2</v>
      </c>
      <c r="P77" s="206">
        <f t="shared" si="13"/>
        <v>340.15</v>
      </c>
      <c r="Q77" s="206">
        <f t="shared" si="13"/>
        <v>2947.2139999999999</v>
      </c>
      <c r="R77" s="127">
        <f t="shared" ref="R77" si="14">SUM(R74:R76)</f>
        <v>2.0700000000000003</v>
      </c>
      <c r="S77" s="127">
        <f>SUM(S74:S76)/1000</f>
        <v>3.6990000000000002E-2</v>
      </c>
      <c r="T77" s="156"/>
    </row>
    <row r="78" spans="1:20" ht="21.95" customHeight="1" thickBot="1" x14ac:dyDescent="0.3">
      <c r="A78" s="1"/>
      <c r="B78" s="183"/>
      <c r="C78" s="105" t="s">
        <v>50</v>
      </c>
      <c r="D78" s="208"/>
      <c r="E78" s="162">
        <f>E77*100/77</f>
        <v>84.103896103896119</v>
      </c>
      <c r="F78" s="209">
        <f>F77*100/79</f>
        <v>77.316455696202539</v>
      </c>
      <c r="G78" s="209">
        <f>G77*100/335</f>
        <v>62.579104477611949</v>
      </c>
      <c r="H78" s="209">
        <f>H77*100/2350</f>
        <v>70.370212765957447</v>
      </c>
      <c r="I78" s="161">
        <f>I77*100/1.2</f>
        <v>63.749999999999993</v>
      </c>
      <c r="J78" s="162">
        <f>J77*100/1.4</f>
        <v>76.642857142857139</v>
      </c>
      <c r="K78" s="162">
        <f>K77*100/10</f>
        <v>38.489999999999995</v>
      </c>
      <c r="L78" s="162">
        <f>L77*100/700</f>
        <v>109.67428571428572</v>
      </c>
      <c r="M78" s="162">
        <f>M77*100/60</f>
        <v>239.15833333333333</v>
      </c>
      <c r="N78" s="162">
        <f>N77*100/1100</f>
        <v>64.352090909090919</v>
      </c>
      <c r="O78" s="162">
        <f>O77*100/1100</f>
        <v>96.563636363636363</v>
      </c>
      <c r="P78" s="162">
        <f>P77*100/250</f>
        <v>136.06</v>
      </c>
      <c r="Q78" s="162">
        <f>Q77*100/1100</f>
        <v>267.92854545454549</v>
      </c>
      <c r="R78" s="161">
        <f>R77*100/12</f>
        <v>17.250000000000004</v>
      </c>
      <c r="S78" s="161">
        <f>S77*100/0.1</f>
        <v>36.99</v>
      </c>
      <c r="T78" s="156"/>
    </row>
    <row r="79" spans="1:20" x14ac:dyDescent="0.25">
      <c r="A79" s="1"/>
      <c r="B79" s="29"/>
      <c r="C79" s="3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3"/>
    </row>
    <row r="80" spans="1:20" ht="4.5" customHeight="1" thickBot="1" x14ac:dyDescent="0.3">
      <c r="A80" s="1"/>
      <c r="B80" s="29"/>
      <c r="C80" s="3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23"/>
    </row>
    <row r="81" spans="1:20" ht="15.75" hidden="1" thickBot="1" x14ac:dyDescent="0.3">
      <c r="A81" s="1"/>
      <c r="B81" s="29"/>
      <c r="C81" s="30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23"/>
    </row>
    <row r="82" spans="1:20" ht="15.75" thickBot="1" x14ac:dyDescent="0.3">
      <c r="A82" s="1"/>
      <c r="B82" s="54" t="s">
        <v>0</v>
      </c>
      <c r="C82" s="56" t="s">
        <v>1</v>
      </c>
      <c r="D82" s="56" t="s">
        <v>2</v>
      </c>
      <c r="E82" s="58" t="s">
        <v>3</v>
      </c>
      <c r="F82" s="59"/>
      <c r="G82" s="60"/>
      <c r="H82" s="56" t="s">
        <v>4</v>
      </c>
      <c r="I82" s="58" t="s">
        <v>5</v>
      </c>
      <c r="J82" s="59"/>
      <c r="K82" s="59"/>
      <c r="L82" s="59"/>
      <c r="M82" s="60"/>
      <c r="N82" s="58" t="s">
        <v>6</v>
      </c>
      <c r="O82" s="59"/>
      <c r="P82" s="59"/>
      <c r="Q82" s="59"/>
      <c r="R82" s="59"/>
      <c r="S82" s="60"/>
      <c r="T82" s="73" t="s">
        <v>7</v>
      </c>
    </row>
    <row r="83" spans="1:20" ht="29.25" thickBot="1" x14ac:dyDescent="0.3">
      <c r="A83" s="1"/>
      <c r="B83" s="55"/>
      <c r="C83" s="57"/>
      <c r="D83" s="57"/>
      <c r="E83" s="21" t="s">
        <v>8</v>
      </c>
      <c r="F83" s="21" t="s">
        <v>9</v>
      </c>
      <c r="G83" s="21" t="s">
        <v>10</v>
      </c>
      <c r="H83" s="57"/>
      <c r="I83" s="32" t="s">
        <v>11</v>
      </c>
      <c r="J83" s="32" t="s">
        <v>12</v>
      </c>
      <c r="K83" s="32" t="s">
        <v>13</v>
      </c>
      <c r="L83" s="32" t="s">
        <v>14</v>
      </c>
      <c r="M83" s="32" t="s">
        <v>15</v>
      </c>
      <c r="N83" s="32" t="s">
        <v>16</v>
      </c>
      <c r="O83" s="32" t="s">
        <v>17</v>
      </c>
      <c r="P83" s="32" t="s">
        <v>18</v>
      </c>
      <c r="Q83" s="32" t="s">
        <v>19</v>
      </c>
      <c r="R83" s="32" t="s">
        <v>20</v>
      </c>
      <c r="S83" s="32" t="s">
        <v>21</v>
      </c>
      <c r="T83" s="65"/>
    </row>
    <row r="84" spans="1:20" ht="15.95" customHeight="1" x14ac:dyDescent="0.25">
      <c r="A84" s="40"/>
      <c r="B84" s="6"/>
      <c r="C84" s="7" t="s">
        <v>22</v>
      </c>
      <c r="D84" s="66"/>
      <c r="E84" s="66"/>
      <c r="F84" s="66"/>
      <c r="G84" s="66"/>
      <c r="H84" s="66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68"/>
    </row>
    <row r="85" spans="1:20" ht="15.75" thickBot="1" x14ac:dyDescent="0.3">
      <c r="A85" s="1"/>
      <c r="B85" s="9"/>
      <c r="C85" s="33" t="s">
        <v>80</v>
      </c>
      <c r="D85" s="70"/>
      <c r="E85" s="70"/>
      <c r="F85" s="70"/>
      <c r="G85" s="70"/>
      <c r="H85" s="70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69"/>
    </row>
    <row r="86" spans="1:20" ht="16.5" thickBot="1" x14ac:dyDescent="0.3">
      <c r="A86" s="1"/>
      <c r="B86" s="245"/>
      <c r="C86" s="78" t="s">
        <v>156</v>
      </c>
      <c r="D86" s="246" t="s">
        <v>81</v>
      </c>
      <c r="E86" s="89">
        <v>3.14</v>
      </c>
      <c r="F86" s="89">
        <v>7.52</v>
      </c>
      <c r="G86" s="79">
        <v>19.78</v>
      </c>
      <c r="H86" s="80">
        <v>150.97</v>
      </c>
      <c r="I86" s="82">
        <v>6.5000000000000002E-2</v>
      </c>
      <c r="J86" s="82">
        <v>3.2000000000000001E-2</v>
      </c>
      <c r="K86" s="92">
        <v>0.13</v>
      </c>
      <c r="L86" s="84">
        <v>45</v>
      </c>
      <c r="M86" s="247"/>
      <c r="N86" s="84">
        <v>11.2</v>
      </c>
      <c r="O86" s="247">
        <v>37</v>
      </c>
      <c r="P86" s="84">
        <v>13.2</v>
      </c>
      <c r="Q86" s="247">
        <v>55.4</v>
      </c>
      <c r="R86" s="84">
        <v>0.82</v>
      </c>
      <c r="S86" s="85">
        <v>15.44</v>
      </c>
      <c r="T86" s="248">
        <v>1</v>
      </c>
    </row>
    <row r="87" spans="1:20" ht="30.75" thickBot="1" x14ac:dyDescent="0.3">
      <c r="A87" s="1"/>
      <c r="B87" s="116" t="s">
        <v>71</v>
      </c>
      <c r="C87" s="88" t="s">
        <v>82</v>
      </c>
      <c r="D87" s="144" t="s">
        <v>83</v>
      </c>
      <c r="E87" s="249">
        <v>18.100000000000001</v>
      </c>
      <c r="F87" s="250">
        <v>14.3</v>
      </c>
      <c r="G87" s="250">
        <v>26.3</v>
      </c>
      <c r="H87" s="251">
        <v>306</v>
      </c>
      <c r="I87" s="91">
        <v>6.0999999999999999E-2</v>
      </c>
      <c r="J87" s="91">
        <v>0.249</v>
      </c>
      <c r="K87" s="92">
        <v>0.33300000000000002</v>
      </c>
      <c r="L87" s="93">
        <v>39.97</v>
      </c>
      <c r="M87" s="92">
        <v>0.16200000000000001</v>
      </c>
      <c r="N87" s="93">
        <v>214.9</v>
      </c>
      <c r="O87" s="92">
        <v>248.84</v>
      </c>
      <c r="P87" s="93">
        <v>32.33</v>
      </c>
      <c r="Q87" s="92">
        <v>268.45999999999998</v>
      </c>
      <c r="R87" s="94">
        <v>1</v>
      </c>
      <c r="S87" s="94">
        <v>10.029999999999999</v>
      </c>
      <c r="T87" s="99">
        <v>38</v>
      </c>
    </row>
    <row r="88" spans="1:20" ht="15.75" thickBot="1" x14ac:dyDescent="0.3">
      <c r="A88" s="1"/>
      <c r="B88" s="116"/>
      <c r="C88" s="88" t="s">
        <v>84</v>
      </c>
      <c r="D88" s="80">
        <v>200</v>
      </c>
      <c r="E88" s="89">
        <v>2.5</v>
      </c>
      <c r="F88" s="79">
        <v>2.2000000000000002</v>
      </c>
      <c r="G88" s="101">
        <v>10</v>
      </c>
      <c r="H88" s="101">
        <v>70</v>
      </c>
      <c r="I88" s="101">
        <v>0.01</v>
      </c>
      <c r="J88" s="101">
        <v>7.0000000000000007E-2</v>
      </c>
      <c r="K88" s="101"/>
      <c r="L88" s="101">
        <v>6.9</v>
      </c>
      <c r="M88" s="101">
        <v>0.3</v>
      </c>
      <c r="N88" s="101">
        <v>57.3</v>
      </c>
      <c r="O88" s="101">
        <v>46.3</v>
      </c>
      <c r="P88" s="101">
        <v>9.9</v>
      </c>
      <c r="Q88" s="101">
        <v>81.3</v>
      </c>
      <c r="R88" s="101">
        <v>0.8</v>
      </c>
      <c r="S88" s="101">
        <v>4.5</v>
      </c>
      <c r="T88" s="99">
        <v>74</v>
      </c>
    </row>
    <row r="89" spans="1:20" ht="15.75" thickBot="1" x14ac:dyDescent="0.3">
      <c r="A89" s="1"/>
      <c r="B89" s="116"/>
      <c r="C89" s="100" t="s">
        <v>85</v>
      </c>
      <c r="D89" s="137">
        <v>150</v>
      </c>
      <c r="E89" s="132">
        <v>0.6</v>
      </c>
      <c r="F89" s="132">
        <v>0.45</v>
      </c>
      <c r="G89" s="132">
        <v>15.54</v>
      </c>
      <c r="H89" s="125">
        <v>70.5</v>
      </c>
      <c r="I89" s="125">
        <v>0.03</v>
      </c>
      <c r="J89" s="125">
        <v>4.4999999999999998E-2</v>
      </c>
      <c r="K89" s="125"/>
      <c r="L89" s="125">
        <v>3</v>
      </c>
      <c r="M89" s="125">
        <v>7.5</v>
      </c>
      <c r="N89" s="125">
        <v>28.5</v>
      </c>
      <c r="O89" s="125">
        <v>24</v>
      </c>
      <c r="P89" s="125">
        <v>18</v>
      </c>
      <c r="Q89" s="125">
        <v>232.5</v>
      </c>
      <c r="R89" s="125">
        <v>3.45</v>
      </c>
      <c r="S89" s="125">
        <v>1.5</v>
      </c>
      <c r="T89" s="103">
        <v>63</v>
      </c>
    </row>
    <row r="90" spans="1:20" ht="18.600000000000001" customHeight="1" thickBot="1" x14ac:dyDescent="0.3">
      <c r="A90" s="1"/>
      <c r="B90" s="150" t="s">
        <v>33</v>
      </c>
      <c r="C90" s="105" t="s">
        <v>34</v>
      </c>
      <c r="D90" s="106">
        <v>550</v>
      </c>
      <c r="E90" s="128">
        <f>SUM(E86:E89)</f>
        <v>24.340000000000003</v>
      </c>
      <c r="F90" s="128">
        <f>SUM(F86:F89)</f>
        <v>24.47</v>
      </c>
      <c r="G90" s="128">
        <f>SUM(G86:G89)</f>
        <v>71.62</v>
      </c>
      <c r="H90" s="128">
        <f>SUM(H86:H89)</f>
        <v>597.47</v>
      </c>
      <c r="I90" s="128">
        <f t="shared" ref="I90:S90" si="15">SUM(I86:I89)</f>
        <v>0.16600000000000001</v>
      </c>
      <c r="J90" s="128">
        <f t="shared" si="15"/>
        <v>0.39600000000000002</v>
      </c>
      <c r="K90" s="128">
        <f t="shared" si="15"/>
        <v>0.46300000000000002</v>
      </c>
      <c r="L90" s="128">
        <f t="shared" si="15"/>
        <v>94.87</v>
      </c>
      <c r="M90" s="128">
        <f t="shared" si="15"/>
        <v>7.9619999999999997</v>
      </c>
      <c r="N90" s="128">
        <f t="shared" si="15"/>
        <v>311.89999999999998</v>
      </c>
      <c r="O90" s="128">
        <f t="shared" si="15"/>
        <v>356.14000000000004</v>
      </c>
      <c r="P90" s="128">
        <f t="shared" si="15"/>
        <v>73.430000000000007</v>
      </c>
      <c r="Q90" s="128">
        <f t="shared" si="15"/>
        <v>637.66</v>
      </c>
      <c r="R90" s="128">
        <f t="shared" si="15"/>
        <v>6.07</v>
      </c>
      <c r="S90" s="128">
        <f t="shared" si="15"/>
        <v>31.47</v>
      </c>
      <c r="T90" s="107"/>
    </row>
    <row r="91" spans="1:20" ht="16.5" thickBot="1" x14ac:dyDescent="0.3">
      <c r="A91" s="1"/>
      <c r="B91" s="87"/>
      <c r="C91" s="109" t="s">
        <v>86</v>
      </c>
      <c r="D91" s="132" t="s">
        <v>87</v>
      </c>
      <c r="E91" s="189">
        <v>0.95</v>
      </c>
      <c r="F91" s="189">
        <v>0.15</v>
      </c>
      <c r="G91" s="189">
        <v>3.15</v>
      </c>
      <c r="H91" s="190">
        <v>18.3</v>
      </c>
      <c r="I91" s="91">
        <v>4.4999999999999998E-2</v>
      </c>
      <c r="J91" s="92">
        <v>0.04</v>
      </c>
      <c r="K91" s="93"/>
      <c r="L91" s="92">
        <v>71.650000000000006</v>
      </c>
      <c r="M91" s="93">
        <v>125</v>
      </c>
      <c r="N91" s="92">
        <v>18.5</v>
      </c>
      <c r="O91" s="93">
        <v>34</v>
      </c>
      <c r="P91" s="92">
        <v>17</v>
      </c>
      <c r="Q91" s="93">
        <v>215.5</v>
      </c>
      <c r="R91" s="92">
        <v>0.75</v>
      </c>
      <c r="S91" s="94">
        <v>3.85</v>
      </c>
      <c r="T91" s="99">
        <v>17</v>
      </c>
    </row>
    <row r="92" spans="1:20" ht="16.5" thickBot="1" x14ac:dyDescent="0.3">
      <c r="A92" s="1"/>
      <c r="B92" s="87"/>
      <c r="C92" s="88" t="s">
        <v>88</v>
      </c>
      <c r="D92" s="89" t="s">
        <v>89</v>
      </c>
      <c r="E92" s="96">
        <v>8.4</v>
      </c>
      <c r="F92" s="97">
        <v>9.6</v>
      </c>
      <c r="G92" s="97">
        <v>8.8000000000000007</v>
      </c>
      <c r="H92" s="98">
        <v>155</v>
      </c>
      <c r="I92" s="91">
        <v>9.7000000000000003E-2</v>
      </c>
      <c r="J92" s="91">
        <v>5.8000000000000003E-2</v>
      </c>
      <c r="K92" s="92">
        <v>0.1</v>
      </c>
      <c r="L92" s="93">
        <v>75.89</v>
      </c>
      <c r="M92" s="92">
        <v>5.2</v>
      </c>
      <c r="N92" s="93">
        <v>35.229999999999997</v>
      </c>
      <c r="O92" s="92">
        <v>76.47</v>
      </c>
      <c r="P92" s="93">
        <v>20.74</v>
      </c>
      <c r="Q92" s="92">
        <v>193.94</v>
      </c>
      <c r="R92" s="94">
        <v>0.8</v>
      </c>
      <c r="S92" s="94">
        <v>3.67</v>
      </c>
      <c r="T92" s="99">
        <v>22</v>
      </c>
    </row>
    <row r="93" spans="1:20" ht="16.5" thickBot="1" x14ac:dyDescent="0.3">
      <c r="A93" s="1"/>
      <c r="B93" s="130" t="s">
        <v>38</v>
      </c>
      <c r="C93" s="100" t="s">
        <v>90</v>
      </c>
      <c r="D93" s="89">
        <v>100</v>
      </c>
      <c r="E93" s="89">
        <v>11.3</v>
      </c>
      <c r="F93" s="79">
        <v>7.4</v>
      </c>
      <c r="G93" s="101">
        <v>3.9</v>
      </c>
      <c r="H93" s="101">
        <v>127.5</v>
      </c>
      <c r="I93" s="91">
        <v>0.10100000000000001</v>
      </c>
      <c r="J93" s="92">
        <v>7.4999999999999997E-2</v>
      </c>
      <c r="K93" s="93">
        <v>0.214</v>
      </c>
      <c r="L93" s="92">
        <v>161.19</v>
      </c>
      <c r="M93" s="93">
        <v>0.46500000000000002</v>
      </c>
      <c r="N93" s="92">
        <v>77.650000000000006</v>
      </c>
      <c r="O93" s="93">
        <v>161.97</v>
      </c>
      <c r="P93" s="92">
        <v>35.42</v>
      </c>
      <c r="Q93" s="93">
        <v>243.94</v>
      </c>
      <c r="R93" s="92">
        <v>0.64600000000000002</v>
      </c>
      <c r="S93" s="94">
        <v>26.63</v>
      </c>
      <c r="T93" s="99">
        <v>42</v>
      </c>
    </row>
    <row r="94" spans="1:20" ht="15.75" thickBot="1" x14ac:dyDescent="0.3">
      <c r="A94" s="1"/>
      <c r="B94" s="130"/>
      <c r="C94" s="88" t="s">
        <v>91</v>
      </c>
      <c r="D94" s="79">
        <v>150</v>
      </c>
      <c r="E94" s="252">
        <v>3.04</v>
      </c>
      <c r="F94" s="252">
        <v>3.77</v>
      </c>
      <c r="G94" s="252">
        <v>23.8</v>
      </c>
      <c r="H94" s="253">
        <v>141.6</v>
      </c>
      <c r="I94" s="253">
        <v>0.12</v>
      </c>
      <c r="J94" s="253">
        <v>0.11</v>
      </c>
      <c r="K94" s="253">
        <v>0.105</v>
      </c>
      <c r="L94" s="253">
        <v>32.1</v>
      </c>
      <c r="M94" s="253">
        <v>10.199999999999999</v>
      </c>
      <c r="N94" s="253">
        <v>39</v>
      </c>
      <c r="O94" s="253">
        <v>84</v>
      </c>
      <c r="P94" s="253">
        <v>28</v>
      </c>
      <c r="Q94" s="253">
        <v>624</v>
      </c>
      <c r="R94" s="253">
        <v>1</v>
      </c>
      <c r="S94" s="253">
        <v>8.5</v>
      </c>
      <c r="T94" s="99">
        <v>60</v>
      </c>
    </row>
    <row r="95" spans="1:20" ht="16.5" thickBot="1" x14ac:dyDescent="0.3">
      <c r="A95" s="1"/>
      <c r="B95" s="192"/>
      <c r="C95" s="100" t="s">
        <v>92</v>
      </c>
      <c r="D95" s="231">
        <v>200</v>
      </c>
      <c r="E95" s="253">
        <v>0.46</v>
      </c>
      <c r="F95" s="253">
        <v>0.15</v>
      </c>
      <c r="G95" s="253">
        <v>21.1</v>
      </c>
      <c r="H95" s="253">
        <v>93</v>
      </c>
      <c r="I95" s="91">
        <v>0.06</v>
      </c>
      <c r="J95" s="92">
        <v>6.8000000000000005E-2</v>
      </c>
      <c r="K95" s="93">
        <v>1.68</v>
      </c>
      <c r="L95" s="92">
        <v>0.13</v>
      </c>
      <c r="M95" s="93">
        <v>20</v>
      </c>
      <c r="N95" s="92">
        <v>36</v>
      </c>
      <c r="O95" s="93"/>
      <c r="P95" s="92"/>
      <c r="Q95" s="93"/>
      <c r="R95" s="92"/>
      <c r="S95" s="94"/>
      <c r="T95" s="99">
        <v>83</v>
      </c>
    </row>
    <row r="96" spans="1:20" ht="15.75" thickBot="1" x14ac:dyDescent="0.3">
      <c r="A96" s="1"/>
      <c r="B96" s="192"/>
      <c r="C96" s="88" t="s">
        <v>41</v>
      </c>
      <c r="D96" s="89">
        <v>60</v>
      </c>
      <c r="E96" s="79">
        <v>4.8</v>
      </c>
      <c r="F96" s="80">
        <v>0.6</v>
      </c>
      <c r="G96" s="79">
        <v>27.6</v>
      </c>
      <c r="H96" s="101">
        <v>135</v>
      </c>
      <c r="I96" s="101">
        <v>6.6000000000000003E-2</v>
      </c>
      <c r="J96" s="101">
        <v>1.7999999999999999E-2</v>
      </c>
      <c r="K96" s="101"/>
      <c r="L96" s="101"/>
      <c r="M96" s="101"/>
      <c r="N96" s="101">
        <v>12</v>
      </c>
      <c r="O96" s="101">
        <v>39</v>
      </c>
      <c r="P96" s="101">
        <v>8.4</v>
      </c>
      <c r="Q96" s="80">
        <v>55.8</v>
      </c>
      <c r="R96" s="79">
        <v>0.66</v>
      </c>
      <c r="S96" s="101">
        <v>23.16</v>
      </c>
      <c r="T96" s="99">
        <v>89</v>
      </c>
    </row>
    <row r="97" spans="1:20" ht="15.75" thickBot="1" x14ac:dyDescent="0.3">
      <c r="A97" s="1"/>
      <c r="B97" s="192"/>
      <c r="C97" s="100" t="s">
        <v>32</v>
      </c>
      <c r="D97" s="89">
        <v>40</v>
      </c>
      <c r="E97" s="89">
        <v>2.66</v>
      </c>
      <c r="F97" s="79">
        <v>0.48</v>
      </c>
      <c r="G97" s="101">
        <v>21.2</v>
      </c>
      <c r="H97" s="101">
        <v>99.6</v>
      </c>
      <c r="I97" s="102">
        <v>6.8000000000000005E-2</v>
      </c>
      <c r="J97" s="102">
        <v>3.2000000000000001E-2</v>
      </c>
      <c r="K97" s="102"/>
      <c r="L97" s="102"/>
      <c r="M97" s="102"/>
      <c r="N97" s="102">
        <v>11.6</v>
      </c>
      <c r="O97" s="102">
        <v>60</v>
      </c>
      <c r="P97" s="102">
        <v>18.8</v>
      </c>
      <c r="Q97" s="102">
        <v>94</v>
      </c>
      <c r="R97" s="102">
        <v>1.56</v>
      </c>
      <c r="S97" s="102">
        <v>20.399999999999999</v>
      </c>
      <c r="T97" s="103">
        <v>90</v>
      </c>
    </row>
    <row r="98" spans="1:20" ht="18.600000000000001" customHeight="1" thickBot="1" x14ac:dyDescent="0.3">
      <c r="A98" s="1"/>
      <c r="B98" s="196"/>
      <c r="C98" s="105" t="s">
        <v>42</v>
      </c>
      <c r="D98" s="254">
        <v>885</v>
      </c>
      <c r="E98" s="255">
        <f>SUM(SUM(E91:E97))</f>
        <v>31.61</v>
      </c>
      <c r="F98" s="256">
        <f>SUM(SUM(F91:F97))</f>
        <v>22.15</v>
      </c>
      <c r="G98" s="257">
        <f>SUM(SUM(G91:G97))</f>
        <v>109.55000000000001</v>
      </c>
      <c r="H98" s="257">
        <f>SUM(SUM(H91:H97))</f>
        <v>770</v>
      </c>
      <c r="I98" s="128">
        <f>SUM(I91:I97)</f>
        <v>0.55699999999999994</v>
      </c>
      <c r="J98" s="128">
        <f t="shared" ref="J98:S98" si="16">SUM(J91:J97)</f>
        <v>0.40100000000000002</v>
      </c>
      <c r="K98" s="128">
        <f t="shared" si="16"/>
        <v>2.0989999999999998</v>
      </c>
      <c r="L98" s="128">
        <f t="shared" si="16"/>
        <v>340.96000000000004</v>
      </c>
      <c r="M98" s="128">
        <f t="shared" si="16"/>
        <v>160.86499999999998</v>
      </c>
      <c r="N98" s="128">
        <f t="shared" si="16"/>
        <v>229.98</v>
      </c>
      <c r="O98" s="128">
        <f t="shared" si="16"/>
        <v>455.44</v>
      </c>
      <c r="P98" s="128">
        <f t="shared" si="16"/>
        <v>128.36000000000001</v>
      </c>
      <c r="Q98" s="128">
        <f t="shared" si="16"/>
        <v>1427.18</v>
      </c>
      <c r="R98" s="128">
        <f t="shared" si="16"/>
        <v>5.4160000000000004</v>
      </c>
      <c r="S98" s="128">
        <f t="shared" si="16"/>
        <v>86.210000000000008</v>
      </c>
      <c r="T98" s="129"/>
    </row>
    <row r="99" spans="1:20" ht="16.5" thickBot="1" x14ac:dyDescent="0.3">
      <c r="A99" s="1"/>
      <c r="B99" s="87"/>
      <c r="C99" s="199" t="s">
        <v>93</v>
      </c>
      <c r="D99" s="89">
        <v>50</v>
      </c>
      <c r="E99" s="258">
        <v>4</v>
      </c>
      <c r="F99" s="214">
        <v>1.8</v>
      </c>
      <c r="G99" s="215">
        <v>23</v>
      </c>
      <c r="H99" s="215">
        <v>124</v>
      </c>
      <c r="I99" s="91">
        <v>4.1000000000000002E-2</v>
      </c>
      <c r="J99" s="92">
        <v>0.02</v>
      </c>
      <c r="K99" s="93">
        <v>5.8000000000000003E-2</v>
      </c>
      <c r="L99" s="92">
        <v>3.58</v>
      </c>
      <c r="M99" s="93"/>
      <c r="N99" s="92">
        <v>7.46</v>
      </c>
      <c r="O99" s="93">
        <v>38.39</v>
      </c>
      <c r="P99" s="92">
        <v>9.09</v>
      </c>
      <c r="Q99" s="93">
        <v>43.192</v>
      </c>
      <c r="R99" s="92">
        <v>0.45700000000000002</v>
      </c>
      <c r="S99" s="94">
        <v>0.9</v>
      </c>
      <c r="T99" s="99">
        <v>92</v>
      </c>
    </row>
    <row r="100" spans="1:20" ht="16.5" thickBot="1" x14ac:dyDescent="0.3">
      <c r="A100" s="1"/>
      <c r="B100" s="130" t="s">
        <v>43</v>
      </c>
      <c r="C100" s="88" t="s">
        <v>66</v>
      </c>
      <c r="D100" s="89" t="s">
        <v>27</v>
      </c>
      <c r="E100" s="111">
        <v>0.1</v>
      </c>
      <c r="F100" s="98">
        <v>0</v>
      </c>
      <c r="G100" s="98">
        <v>9</v>
      </c>
      <c r="H100" s="98">
        <v>36</v>
      </c>
      <c r="I100" s="202"/>
      <c r="J100" s="202">
        <v>0.01</v>
      </c>
      <c r="K100" s="202"/>
      <c r="L100" s="202">
        <v>0.3</v>
      </c>
      <c r="M100" s="202">
        <v>0.04</v>
      </c>
      <c r="N100" s="202">
        <v>4.5</v>
      </c>
      <c r="O100" s="202">
        <v>7.2</v>
      </c>
      <c r="P100" s="202">
        <v>3.8</v>
      </c>
      <c r="Q100" s="202">
        <v>20.8</v>
      </c>
      <c r="R100" s="136">
        <v>0.7</v>
      </c>
      <c r="S100" s="135"/>
      <c r="T100" s="87">
        <v>71</v>
      </c>
    </row>
    <row r="101" spans="1:20" ht="15.75" thickBot="1" x14ac:dyDescent="0.3">
      <c r="A101" s="1"/>
      <c r="B101" s="130"/>
      <c r="C101" s="173" t="s">
        <v>67</v>
      </c>
      <c r="D101" s="89">
        <v>200</v>
      </c>
      <c r="E101" s="89">
        <v>1</v>
      </c>
      <c r="F101" s="79">
        <v>0.2</v>
      </c>
      <c r="G101" s="101">
        <v>23.5</v>
      </c>
      <c r="H101" s="101">
        <v>100</v>
      </c>
      <c r="I101" s="101">
        <v>0.04</v>
      </c>
      <c r="J101" s="101">
        <v>0.08</v>
      </c>
      <c r="K101" s="101"/>
      <c r="L101" s="101">
        <v>100</v>
      </c>
      <c r="M101" s="101">
        <v>12</v>
      </c>
      <c r="N101" s="101">
        <v>10</v>
      </c>
      <c r="O101" s="101">
        <v>30</v>
      </c>
      <c r="P101" s="101">
        <v>24</v>
      </c>
      <c r="Q101" s="101">
        <v>240</v>
      </c>
      <c r="R101" s="79">
        <v>1.5</v>
      </c>
      <c r="S101" s="80"/>
      <c r="T101" s="99">
        <v>79</v>
      </c>
    </row>
    <row r="102" spans="1:20" ht="20.100000000000001" customHeight="1" thickBot="1" x14ac:dyDescent="0.3">
      <c r="A102" s="1"/>
      <c r="B102" s="259"/>
      <c r="C102" s="148" t="s">
        <v>48</v>
      </c>
      <c r="D102" s="203">
        <v>455</v>
      </c>
      <c r="E102" s="204">
        <f>SUM(E99:E101)</f>
        <v>5.0999999999999996</v>
      </c>
      <c r="F102" s="204">
        <f>SUM(F99:F101)</f>
        <v>2</v>
      </c>
      <c r="G102" s="204">
        <f>SUM(G99:G101)</f>
        <v>55.5</v>
      </c>
      <c r="H102" s="204">
        <f>SUM(H99:H101)</f>
        <v>260</v>
      </c>
      <c r="I102" s="204">
        <f>SUM(I99:I101)</f>
        <v>8.1000000000000003E-2</v>
      </c>
      <c r="J102" s="204">
        <f t="shared" ref="J102:S102" si="17">SUM(J99:J101)</f>
        <v>0.11</v>
      </c>
      <c r="K102" s="204">
        <f t="shared" si="17"/>
        <v>5.8000000000000003E-2</v>
      </c>
      <c r="L102" s="204">
        <f t="shared" si="17"/>
        <v>103.88</v>
      </c>
      <c r="M102" s="204">
        <f t="shared" si="17"/>
        <v>12.04</v>
      </c>
      <c r="N102" s="204">
        <f t="shared" si="17"/>
        <v>21.96</v>
      </c>
      <c r="O102" s="204">
        <f t="shared" si="17"/>
        <v>75.59</v>
      </c>
      <c r="P102" s="204">
        <f t="shared" si="17"/>
        <v>36.89</v>
      </c>
      <c r="Q102" s="204">
        <f t="shared" si="17"/>
        <v>303.99200000000002</v>
      </c>
      <c r="R102" s="204">
        <f t="shared" si="17"/>
        <v>2.657</v>
      </c>
      <c r="S102" s="256">
        <f t="shared" si="17"/>
        <v>0.9</v>
      </c>
      <c r="T102" s="151"/>
    </row>
    <row r="103" spans="1:20" ht="16.5" thickBot="1" x14ac:dyDescent="0.3">
      <c r="A103" s="1"/>
      <c r="B103" s="138"/>
      <c r="C103" s="153" t="s">
        <v>49</v>
      </c>
      <c r="D103" s="205">
        <v>1890</v>
      </c>
      <c r="E103" s="206">
        <f>SUM(E90,E98,E102,)</f>
        <v>61.050000000000004</v>
      </c>
      <c r="F103" s="206">
        <f>SUM(F90,F98,F102,)</f>
        <v>48.62</v>
      </c>
      <c r="G103" s="206">
        <f>SUM(G90,G98,G102,)</f>
        <v>236.67000000000002</v>
      </c>
      <c r="H103" s="206">
        <f>SUM(H90,H98,H102,)</f>
        <v>1627.47</v>
      </c>
      <c r="I103" s="206">
        <f>SUM(I90,I98,I102,)</f>
        <v>0.80399999999999994</v>
      </c>
      <c r="J103" s="206">
        <f t="shared" ref="J103:R103" si="18">SUM(J90,J98,J102,)</f>
        <v>0.90700000000000003</v>
      </c>
      <c r="K103" s="206">
        <f t="shared" si="18"/>
        <v>2.6199999999999997</v>
      </c>
      <c r="L103" s="206">
        <f t="shared" si="18"/>
        <v>539.71</v>
      </c>
      <c r="M103" s="206">
        <f t="shared" si="18"/>
        <v>180.86699999999996</v>
      </c>
      <c r="N103" s="206">
        <f t="shared" si="18"/>
        <v>563.84</v>
      </c>
      <c r="O103" s="206">
        <f t="shared" si="18"/>
        <v>887.17000000000007</v>
      </c>
      <c r="P103" s="206">
        <f t="shared" si="18"/>
        <v>238.68</v>
      </c>
      <c r="Q103" s="206">
        <f t="shared" si="18"/>
        <v>2368.8320000000003</v>
      </c>
      <c r="R103" s="206">
        <f t="shared" si="18"/>
        <v>14.143000000000001</v>
      </c>
      <c r="S103" s="206">
        <f>SUM(S90,S98,S102,)/1000</f>
        <v>0.11858000000000002</v>
      </c>
      <c r="T103" s="156"/>
    </row>
    <row r="104" spans="1:20" ht="21.6" customHeight="1" thickBot="1" x14ac:dyDescent="0.3">
      <c r="A104" s="1"/>
      <c r="B104" s="89"/>
      <c r="C104" s="105" t="s">
        <v>50</v>
      </c>
      <c r="D104" s="106"/>
      <c r="E104" s="162">
        <f>E103*100/77</f>
        <v>79.285714285714292</v>
      </c>
      <c r="F104" s="209">
        <f>F103*100/79</f>
        <v>61.544303797468352</v>
      </c>
      <c r="G104" s="209">
        <f>G103*100/335</f>
        <v>70.647761194029854</v>
      </c>
      <c r="H104" s="163">
        <f>H103*100/2350</f>
        <v>69.254042553191496</v>
      </c>
      <c r="I104" s="162">
        <f>I103*100/1.2</f>
        <v>67</v>
      </c>
      <c r="J104" s="162">
        <f>J103*100/1.4</f>
        <v>64.785714285714292</v>
      </c>
      <c r="K104" s="162">
        <f>K103*100/10</f>
        <v>26.199999999999996</v>
      </c>
      <c r="L104" s="162">
        <f>L103*100/700</f>
        <v>77.101428571428571</v>
      </c>
      <c r="M104" s="162">
        <f>M103*100/60</f>
        <v>301.44499999999994</v>
      </c>
      <c r="N104" s="162">
        <f>N103*100/1100</f>
        <v>51.258181818181818</v>
      </c>
      <c r="O104" s="162">
        <f>O103*100/1100</f>
        <v>80.651818181818186</v>
      </c>
      <c r="P104" s="162">
        <f>P103*100/250</f>
        <v>95.471999999999994</v>
      </c>
      <c r="Q104" s="162">
        <f>Q103*100/1100</f>
        <v>215.34836363636367</v>
      </c>
      <c r="R104" s="162">
        <f>R103*100/12</f>
        <v>117.85833333333335</v>
      </c>
      <c r="S104" s="163">
        <f>S103*100/0.1</f>
        <v>118.58000000000001</v>
      </c>
      <c r="T104" s="156"/>
    </row>
    <row r="105" spans="1:20" x14ac:dyDescent="0.25">
      <c r="A105" s="1"/>
      <c r="B105" s="2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24"/>
    </row>
    <row r="106" spans="1:20" ht="15.75" thickBot="1" x14ac:dyDescent="0.3">
      <c r="A106" s="1"/>
      <c r="B106" s="29"/>
      <c r="C106" s="30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23"/>
    </row>
    <row r="107" spans="1:20" ht="15.75" thickBot="1" x14ac:dyDescent="0.3">
      <c r="A107" s="1"/>
      <c r="B107" s="54" t="s">
        <v>0</v>
      </c>
      <c r="C107" s="56" t="s">
        <v>1</v>
      </c>
      <c r="D107" s="56" t="s">
        <v>2</v>
      </c>
      <c r="E107" s="58" t="s">
        <v>3</v>
      </c>
      <c r="F107" s="59"/>
      <c r="G107" s="60"/>
      <c r="H107" s="56" t="s">
        <v>4</v>
      </c>
      <c r="I107" s="58" t="s">
        <v>5</v>
      </c>
      <c r="J107" s="59"/>
      <c r="K107" s="59"/>
      <c r="L107" s="59"/>
      <c r="M107" s="60"/>
      <c r="N107" s="58" t="s">
        <v>6</v>
      </c>
      <c r="O107" s="59"/>
      <c r="P107" s="59"/>
      <c r="Q107" s="59"/>
      <c r="R107" s="59"/>
      <c r="S107" s="60"/>
      <c r="T107" s="64" t="s">
        <v>7</v>
      </c>
    </row>
    <row r="108" spans="1:20" ht="29.25" thickBot="1" x14ac:dyDescent="0.3">
      <c r="A108" s="1"/>
      <c r="B108" s="55"/>
      <c r="C108" s="57"/>
      <c r="D108" s="57"/>
      <c r="E108" s="21" t="s">
        <v>8</v>
      </c>
      <c r="F108" s="21" t="s">
        <v>9</v>
      </c>
      <c r="G108" s="21" t="s">
        <v>10</v>
      </c>
      <c r="H108" s="57"/>
      <c r="I108" s="32" t="s">
        <v>11</v>
      </c>
      <c r="J108" s="32" t="s">
        <v>12</v>
      </c>
      <c r="K108" s="32" t="s">
        <v>13</v>
      </c>
      <c r="L108" s="32" t="s">
        <v>14</v>
      </c>
      <c r="M108" s="32" t="s">
        <v>15</v>
      </c>
      <c r="N108" s="32" t="s">
        <v>16</v>
      </c>
      <c r="O108" s="32" t="s">
        <v>17</v>
      </c>
      <c r="P108" s="32" t="s">
        <v>18</v>
      </c>
      <c r="Q108" s="32" t="s">
        <v>19</v>
      </c>
      <c r="R108" s="32" t="s">
        <v>20</v>
      </c>
      <c r="S108" s="32" t="s">
        <v>21</v>
      </c>
      <c r="T108" s="65"/>
    </row>
    <row r="109" spans="1:20" ht="15.95" customHeight="1" x14ac:dyDescent="0.25">
      <c r="A109" s="1"/>
      <c r="B109" s="6"/>
      <c r="C109" s="7" t="s">
        <v>22</v>
      </c>
      <c r="D109" s="66"/>
      <c r="E109" s="66"/>
      <c r="F109" s="66"/>
      <c r="G109" s="66"/>
      <c r="H109" s="66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68"/>
    </row>
    <row r="110" spans="1:20" ht="15.75" thickBot="1" x14ac:dyDescent="0.3">
      <c r="A110" s="1"/>
      <c r="B110" s="9"/>
      <c r="C110" s="10" t="s">
        <v>94</v>
      </c>
      <c r="D110" s="67"/>
      <c r="E110" s="67"/>
      <c r="F110" s="67"/>
      <c r="G110" s="67"/>
      <c r="H110" s="67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69"/>
    </row>
    <row r="111" spans="1:20" ht="16.5" thickBot="1" x14ac:dyDescent="0.3">
      <c r="A111" s="1"/>
      <c r="B111" s="15"/>
      <c r="C111" s="88" t="s">
        <v>95</v>
      </c>
      <c r="D111" s="260" t="s">
        <v>24</v>
      </c>
      <c r="E111" s="138">
        <v>3.19</v>
      </c>
      <c r="F111" s="138">
        <v>7.76</v>
      </c>
      <c r="G111" s="138">
        <v>35.549999999999997</v>
      </c>
      <c r="H111" s="89">
        <v>225</v>
      </c>
      <c r="I111" s="82">
        <v>6.7000000000000004E-2</v>
      </c>
      <c r="J111" s="82">
        <v>3.5999999999999997E-2</v>
      </c>
      <c r="K111" s="91">
        <v>0.13</v>
      </c>
      <c r="L111" s="84">
        <v>55</v>
      </c>
      <c r="M111" s="247">
        <v>0.48</v>
      </c>
      <c r="N111" s="84">
        <v>13.6</v>
      </c>
      <c r="O111" s="247">
        <v>40.6</v>
      </c>
      <c r="P111" s="84">
        <v>15</v>
      </c>
      <c r="Q111" s="85">
        <v>85.8</v>
      </c>
      <c r="R111" s="85">
        <v>0.9</v>
      </c>
      <c r="S111" s="261">
        <v>16.079999999999998</v>
      </c>
      <c r="T111" s="115">
        <v>2</v>
      </c>
    </row>
    <row r="112" spans="1:20" ht="16.5" thickBot="1" x14ac:dyDescent="0.3">
      <c r="A112" s="1"/>
      <c r="B112" s="15"/>
      <c r="C112" s="88" t="s">
        <v>96</v>
      </c>
      <c r="D112" s="89" t="s">
        <v>27</v>
      </c>
      <c r="E112" s="214">
        <v>3.21</v>
      </c>
      <c r="F112" s="214">
        <v>7.44</v>
      </c>
      <c r="G112" s="214">
        <v>16.61</v>
      </c>
      <c r="H112" s="191">
        <v>146.24</v>
      </c>
      <c r="I112" s="91">
        <v>0.06</v>
      </c>
      <c r="J112" s="92">
        <v>0.17</v>
      </c>
      <c r="K112" s="93">
        <v>7.0000000000000007E-2</v>
      </c>
      <c r="L112" s="92">
        <v>26.32</v>
      </c>
      <c r="M112" s="93">
        <v>0.72</v>
      </c>
      <c r="N112" s="92">
        <v>155.9</v>
      </c>
      <c r="O112" s="93">
        <v>121.2</v>
      </c>
      <c r="P112" s="92">
        <v>19.399999999999999</v>
      </c>
      <c r="Q112" s="93">
        <v>185.7</v>
      </c>
      <c r="R112" s="92">
        <v>0.36</v>
      </c>
      <c r="S112" s="94">
        <v>12.8</v>
      </c>
      <c r="T112" s="99">
        <v>31</v>
      </c>
    </row>
    <row r="113" spans="1:20" ht="16.5" thickBot="1" x14ac:dyDescent="0.3">
      <c r="A113" s="1"/>
      <c r="B113" s="74" t="s">
        <v>29</v>
      </c>
      <c r="C113" s="88" t="s">
        <v>30</v>
      </c>
      <c r="D113" s="89" t="s">
        <v>31</v>
      </c>
      <c r="E113" s="96">
        <v>0.2</v>
      </c>
      <c r="F113" s="97">
        <v>0.01</v>
      </c>
      <c r="G113" s="97">
        <v>9.9</v>
      </c>
      <c r="H113" s="98">
        <v>41</v>
      </c>
      <c r="I113" s="91">
        <v>1E-3</v>
      </c>
      <c r="J113" s="92">
        <v>8.9999999999999998E-4</v>
      </c>
      <c r="K113" s="93"/>
      <c r="L113" s="92">
        <v>0.05</v>
      </c>
      <c r="M113" s="93">
        <v>2.2000000000000002</v>
      </c>
      <c r="N113" s="92">
        <v>15.8</v>
      </c>
      <c r="O113" s="93">
        <v>8</v>
      </c>
      <c r="P113" s="92">
        <v>6</v>
      </c>
      <c r="Q113" s="93">
        <v>33.700000000000003</v>
      </c>
      <c r="R113" s="92">
        <v>0.78</v>
      </c>
      <c r="S113" s="94">
        <v>5.0000000000000001E-3</v>
      </c>
      <c r="T113" s="99">
        <v>73</v>
      </c>
    </row>
    <row r="114" spans="1:20" ht="15.75" thickBot="1" x14ac:dyDescent="0.3">
      <c r="A114" s="1"/>
      <c r="B114" s="74"/>
      <c r="C114" s="88" t="s">
        <v>41</v>
      </c>
      <c r="D114" s="80">
        <v>50</v>
      </c>
      <c r="E114" s="81">
        <v>4</v>
      </c>
      <c r="F114" s="80">
        <v>0.5</v>
      </c>
      <c r="G114" s="81">
        <v>23</v>
      </c>
      <c r="H114" s="101">
        <v>112.5</v>
      </c>
      <c r="I114" s="101">
        <v>5.5E-2</v>
      </c>
      <c r="J114" s="101">
        <v>1.4999999999999999E-2</v>
      </c>
      <c r="K114" s="101"/>
      <c r="L114" s="101"/>
      <c r="M114" s="101"/>
      <c r="N114" s="101">
        <v>10</v>
      </c>
      <c r="O114" s="101">
        <v>32.5</v>
      </c>
      <c r="P114" s="101">
        <v>7</v>
      </c>
      <c r="Q114" s="80">
        <v>46.5</v>
      </c>
      <c r="R114" s="79">
        <v>0.55000000000000004</v>
      </c>
      <c r="S114" s="101">
        <v>19.3</v>
      </c>
      <c r="T114" s="99">
        <v>89</v>
      </c>
    </row>
    <row r="115" spans="1:20" ht="15.75" thickBot="1" x14ac:dyDescent="0.3">
      <c r="A115" s="1"/>
      <c r="B115" s="74"/>
      <c r="C115" s="100" t="s">
        <v>32</v>
      </c>
      <c r="D115" s="120">
        <v>30</v>
      </c>
      <c r="E115" s="121">
        <v>2</v>
      </c>
      <c r="F115" s="122">
        <v>0.36</v>
      </c>
      <c r="G115" s="123">
        <v>15.87</v>
      </c>
      <c r="H115" s="124">
        <v>74.7</v>
      </c>
      <c r="I115" s="79">
        <v>5.0999999999999997E-2</v>
      </c>
      <c r="J115" s="79">
        <v>2.4E-2</v>
      </c>
      <c r="K115" s="120"/>
      <c r="L115" s="79"/>
      <c r="M115" s="120"/>
      <c r="N115" s="79">
        <v>8.6999999999999993</v>
      </c>
      <c r="O115" s="120">
        <v>45</v>
      </c>
      <c r="P115" s="79">
        <v>14.1</v>
      </c>
      <c r="Q115" s="120">
        <v>70.5</v>
      </c>
      <c r="R115" s="125">
        <v>1.17</v>
      </c>
      <c r="S115" s="101">
        <v>15.3</v>
      </c>
      <c r="T115" s="115">
        <v>90</v>
      </c>
    </row>
    <row r="116" spans="1:20" ht="19.5" customHeight="1" thickBot="1" x14ac:dyDescent="0.3">
      <c r="A116" s="1"/>
      <c r="B116" s="14" t="s">
        <v>33</v>
      </c>
      <c r="C116" s="105" t="s">
        <v>34</v>
      </c>
      <c r="D116" s="106">
        <v>567</v>
      </c>
      <c r="E116" s="128">
        <f t="shared" ref="E116:S116" si="19">SUM(E111:E115)</f>
        <v>12.600000000000001</v>
      </c>
      <c r="F116" s="128">
        <f t="shared" si="19"/>
        <v>16.07</v>
      </c>
      <c r="G116" s="128">
        <f t="shared" si="19"/>
        <v>100.93</v>
      </c>
      <c r="H116" s="198">
        <f t="shared" si="19"/>
        <v>599.44000000000005</v>
      </c>
      <c r="I116" s="127">
        <f t="shared" si="19"/>
        <v>0.23399999999999999</v>
      </c>
      <c r="J116" s="127">
        <f t="shared" si="19"/>
        <v>0.24590000000000004</v>
      </c>
      <c r="K116" s="127">
        <f t="shared" si="19"/>
        <v>0.2</v>
      </c>
      <c r="L116" s="127">
        <f t="shared" si="19"/>
        <v>81.36999999999999</v>
      </c>
      <c r="M116" s="127">
        <f t="shared" si="19"/>
        <v>3.4000000000000004</v>
      </c>
      <c r="N116" s="127">
        <f t="shared" si="19"/>
        <v>204</v>
      </c>
      <c r="O116" s="127">
        <f t="shared" si="19"/>
        <v>247.3</v>
      </c>
      <c r="P116" s="127">
        <f t="shared" si="19"/>
        <v>61.5</v>
      </c>
      <c r="Q116" s="104">
        <f t="shared" si="19"/>
        <v>422.2</v>
      </c>
      <c r="R116" s="127">
        <f t="shared" si="19"/>
        <v>3.76</v>
      </c>
      <c r="S116" s="127">
        <f t="shared" si="19"/>
        <v>63.484999999999999</v>
      </c>
      <c r="T116" s="107"/>
    </row>
    <row r="117" spans="1:20" ht="16.5" thickBot="1" x14ac:dyDescent="0.3">
      <c r="A117" s="1"/>
      <c r="B117" s="13"/>
      <c r="C117" s="100" t="s">
        <v>97</v>
      </c>
      <c r="D117" s="79">
        <v>60</v>
      </c>
      <c r="E117" s="220">
        <v>1.38</v>
      </c>
      <c r="F117" s="220">
        <v>4.38</v>
      </c>
      <c r="G117" s="220">
        <v>8.6999999999999993</v>
      </c>
      <c r="H117" s="221">
        <v>80</v>
      </c>
      <c r="I117" s="91">
        <v>5.6000000000000001E-2</v>
      </c>
      <c r="J117" s="92">
        <v>3.6999999999999998E-2</v>
      </c>
      <c r="K117" s="93"/>
      <c r="L117" s="92">
        <v>134.9</v>
      </c>
      <c r="M117" s="93">
        <v>2.14</v>
      </c>
      <c r="N117" s="92">
        <v>12.03</v>
      </c>
      <c r="O117" s="93">
        <v>54.83</v>
      </c>
      <c r="P117" s="92">
        <v>22</v>
      </c>
      <c r="Q117" s="93">
        <v>171.94</v>
      </c>
      <c r="R117" s="92">
        <v>0.72</v>
      </c>
      <c r="S117" s="94">
        <v>2</v>
      </c>
      <c r="T117" s="99">
        <v>9</v>
      </c>
    </row>
    <row r="118" spans="1:20" ht="16.5" thickBot="1" x14ac:dyDescent="0.3">
      <c r="A118" s="1"/>
      <c r="B118" s="13"/>
      <c r="C118" s="88" t="s">
        <v>98</v>
      </c>
      <c r="D118" s="79" t="s">
        <v>99</v>
      </c>
      <c r="E118" s="220">
        <v>1.95</v>
      </c>
      <c r="F118" s="220">
        <v>5.6</v>
      </c>
      <c r="G118" s="220">
        <v>13.6</v>
      </c>
      <c r="H118" s="221">
        <v>113</v>
      </c>
      <c r="I118" s="111">
        <v>6.4000000000000001E-2</v>
      </c>
      <c r="J118" s="110">
        <v>0.05</v>
      </c>
      <c r="K118" s="111"/>
      <c r="L118" s="110">
        <v>107.2</v>
      </c>
      <c r="M118" s="111">
        <v>5.54</v>
      </c>
      <c r="N118" s="110">
        <v>21</v>
      </c>
      <c r="O118" s="111">
        <v>51.4</v>
      </c>
      <c r="P118" s="110">
        <v>19.600000000000001</v>
      </c>
      <c r="Q118" s="191">
        <v>334.4</v>
      </c>
      <c r="R118" s="111">
        <v>0.71</v>
      </c>
      <c r="S118" s="111">
        <v>16.600000000000001</v>
      </c>
      <c r="T118" s="99">
        <v>24</v>
      </c>
    </row>
    <row r="119" spans="1:20" ht="16.5" thickBot="1" x14ac:dyDescent="0.3">
      <c r="A119" s="1"/>
      <c r="B119" s="19" t="s">
        <v>38</v>
      </c>
      <c r="C119" s="262" t="s">
        <v>100</v>
      </c>
      <c r="D119" s="99">
        <v>100</v>
      </c>
      <c r="E119" s="220">
        <v>14.8</v>
      </c>
      <c r="F119" s="220">
        <v>12.3</v>
      </c>
      <c r="G119" s="220">
        <v>3.3</v>
      </c>
      <c r="H119" s="221">
        <v>183</v>
      </c>
      <c r="I119" s="136">
        <v>0.05</v>
      </c>
      <c r="J119" s="135">
        <v>0.11</v>
      </c>
      <c r="K119" s="136"/>
      <c r="L119" s="135">
        <v>32</v>
      </c>
      <c r="M119" s="136">
        <v>1.41</v>
      </c>
      <c r="N119" s="135">
        <v>14.16</v>
      </c>
      <c r="O119" s="136">
        <v>165.8</v>
      </c>
      <c r="P119" s="135">
        <v>23.3</v>
      </c>
      <c r="Q119" s="136">
        <v>321.7</v>
      </c>
      <c r="R119" s="135">
        <v>2.5</v>
      </c>
      <c r="S119" s="136">
        <v>7.08</v>
      </c>
      <c r="T119" s="99">
        <v>46</v>
      </c>
    </row>
    <row r="120" spans="1:20" ht="15.75" thickBot="1" x14ac:dyDescent="0.3">
      <c r="A120" s="1"/>
      <c r="B120" s="72"/>
      <c r="C120" s="88" t="s">
        <v>101</v>
      </c>
      <c r="D120" s="101">
        <v>150</v>
      </c>
      <c r="E120" s="252">
        <v>3.6</v>
      </c>
      <c r="F120" s="252">
        <v>4.5</v>
      </c>
      <c r="G120" s="252">
        <v>37</v>
      </c>
      <c r="H120" s="263">
        <v>203</v>
      </c>
      <c r="I120" s="231">
        <v>0.03</v>
      </c>
      <c r="J120" s="263">
        <v>0.03</v>
      </c>
      <c r="K120" s="231">
        <v>7.0000000000000007E-2</v>
      </c>
      <c r="L120" s="263">
        <v>26.6</v>
      </c>
      <c r="M120" s="231">
        <v>1.44</v>
      </c>
      <c r="N120" s="263">
        <v>6</v>
      </c>
      <c r="O120" s="231">
        <v>72</v>
      </c>
      <c r="P120" s="253">
        <v>24</v>
      </c>
      <c r="Q120" s="263">
        <v>46</v>
      </c>
      <c r="R120" s="231">
        <v>0.5</v>
      </c>
      <c r="S120" s="231">
        <v>0.8</v>
      </c>
      <c r="T120" s="99">
        <v>56</v>
      </c>
    </row>
    <row r="121" spans="1:20" ht="15.75" thickBot="1" x14ac:dyDescent="0.3">
      <c r="A121" s="1"/>
      <c r="B121" s="72"/>
      <c r="C121" s="100" t="s">
        <v>102</v>
      </c>
      <c r="D121" s="79">
        <v>200</v>
      </c>
      <c r="E121" s="264">
        <v>0.1</v>
      </c>
      <c r="F121" s="252" t="s">
        <v>103</v>
      </c>
      <c r="G121" s="252">
        <v>23.7</v>
      </c>
      <c r="H121" s="263">
        <v>95</v>
      </c>
      <c r="I121" s="265"/>
      <c r="J121" s="266"/>
      <c r="K121" s="265"/>
      <c r="L121" s="266"/>
      <c r="M121" s="265">
        <v>1.2</v>
      </c>
      <c r="N121" s="266">
        <v>4.8</v>
      </c>
      <c r="O121" s="265">
        <v>5.9</v>
      </c>
      <c r="P121" s="267">
        <v>2.61</v>
      </c>
      <c r="Q121" s="266">
        <v>21</v>
      </c>
      <c r="R121" s="265">
        <v>0.13</v>
      </c>
      <c r="S121" s="265">
        <v>0.01</v>
      </c>
      <c r="T121" s="115">
        <v>68</v>
      </c>
    </row>
    <row r="122" spans="1:20" ht="15.75" thickBot="1" x14ac:dyDescent="0.3">
      <c r="A122" s="1"/>
      <c r="B122" s="72"/>
      <c r="C122" s="88" t="s">
        <v>41</v>
      </c>
      <c r="D122" s="101">
        <v>30</v>
      </c>
      <c r="E122" s="79">
        <v>2.4</v>
      </c>
      <c r="F122" s="80">
        <v>0.3</v>
      </c>
      <c r="G122" s="79">
        <v>13.8</v>
      </c>
      <c r="H122" s="80">
        <v>67.5</v>
      </c>
      <c r="I122" s="79">
        <v>3.3000000000000002E-2</v>
      </c>
      <c r="J122" s="101">
        <v>8.9999999999999993E-3</v>
      </c>
      <c r="K122" s="101"/>
      <c r="L122" s="101"/>
      <c r="M122" s="101"/>
      <c r="N122" s="101">
        <v>6</v>
      </c>
      <c r="O122" s="101">
        <v>19.5</v>
      </c>
      <c r="P122" s="101">
        <v>4.2</v>
      </c>
      <c r="Q122" s="80">
        <v>27.9</v>
      </c>
      <c r="R122" s="79">
        <v>0.33</v>
      </c>
      <c r="S122" s="101">
        <v>11.58</v>
      </c>
      <c r="T122" s="99">
        <v>89</v>
      </c>
    </row>
    <row r="123" spans="1:20" ht="15.75" thickBot="1" x14ac:dyDescent="0.3">
      <c r="A123" s="1"/>
      <c r="B123" s="72"/>
      <c r="C123" s="100" t="s">
        <v>32</v>
      </c>
      <c r="D123" s="120">
        <v>30</v>
      </c>
      <c r="E123" s="121">
        <v>2</v>
      </c>
      <c r="F123" s="122">
        <v>0.36</v>
      </c>
      <c r="G123" s="123">
        <v>15.87</v>
      </c>
      <c r="H123" s="124">
        <v>74.7</v>
      </c>
      <c r="I123" s="79">
        <v>5.0999999999999997E-2</v>
      </c>
      <c r="J123" s="79">
        <v>2.4E-2</v>
      </c>
      <c r="K123" s="120"/>
      <c r="L123" s="79"/>
      <c r="M123" s="120"/>
      <c r="N123" s="79">
        <v>8.6999999999999993</v>
      </c>
      <c r="O123" s="120">
        <v>45</v>
      </c>
      <c r="P123" s="79">
        <v>14.1</v>
      </c>
      <c r="Q123" s="120">
        <v>70.5</v>
      </c>
      <c r="R123" s="125">
        <v>1.17</v>
      </c>
      <c r="S123" s="101">
        <v>15.3</v>
      </c>
      <c r="T123" s="115">
        <v>90</v>
      </c>
    </row>
    <row r="124" spans="1:20" ht="14.1" customHeight="1" thickBot="1" x14ac:dyDescent="0.3">
      <c r="A124" s="1"/>
      <c r="B124" s="18"/>
      <c r="C124" s="105" t="s">
        <v>42</v>
      </c>
      <c r="D124" s="254">
        <v>780</v>
      </c>
      <c r="E124" s="255">
        <f>SUM(SUM(E117:E123))</f>
        <v>26.230000000000004</v>
      </c>
      <c r="F124" s="256">
        <f>SUM(SUM(F117:F123))</f>
        <v>27.44</v>
      </c>
      <c r="G124" s="257">
        <f>SUM(SUM(G117:G123))</f>
        <v>115.97</v>
      </c>
      <c r="H124" s="257">
        <f>SUM(SUM(H117:H123))</f>
        <v>816.2</v>
      </c>
      <c r="I124" s="255">
        <f>SUM(SUM(I117:I123))</f>
        <v>0.28399999999999997</v>
      </c>
      <c r="J124" s="255">
        <f t="shared" ref="J124:S124" si="20">SUM(SUM(J117:J123))</f>
        <v>0.26</v>
      </c>
      <c r="K124" s="255">
        <f t="shared" si="20"/>
        <v>7.0000000000000007E-2</v>
      </c>
      <c r="L124" s="255">
        <f t="shared" si="20"/>
        <v>300.70000000000005</v>
      </c>
      <c r="M124" s="255">
        <f t="shared" si="20"/>
        <v>11.729999999999999</v>
      </c>
      <c r="N124" s="255">
        <f t="shared" si="20"/>
        <v>72.69</v>
      </c>
      <c r="O124" s="255">
        <f t="shared" si="20"/>
        <v>414.42999999999995</v>
      </c>
      <c r="P124" s="255">
        <f t="shared" si="20"/>
        <v>109.81</v>
      </c>
      <c r="Q124" s="255">
        <f t="shared" si="20"/>
        <v>993.43999999999994</v>
      </c>
      <c r="R124" s="255">
        <f t="shared" si="20"/>
        <v>6.06</v>
      </c>
      <c r="S124" s="255">
        <f t="shared" si="20"/>
        <v>53.370000000000005</v>
      </c>
      <c r="T124" s="99"/>
    </row>
    <row r="125" spans="1:20" ht="16.5" thickBot="1" x14ac:dyDescent="0.3">
      <c r="A125" s="1"/>
      <c r="B125" s="15"/>
      <c r="C125" s="100" t="s">
        <v>56</v>
      </c>
      <c r="D125" s="89">
        <v>110</v>
      </c>
      <c r="E125" s="268">
        <v>0.99</v>
      </c>
      <c r="F125" s="269">
        <v>0.22</v>
      </c>
      <c r="G125" s="270">
        <v>8.91</v>
      </c>
      <c r="H125" s="271">
        <v>47.3</v>
      </c>
      <c r="I125" s="183">
        <v>4.3999999999999997E-2</v>
      </c>
      <c r="J125" s="83">
        <v>3.3000000000000002E-2</v>
      </c>
      <c r="K125" s="184"/>
      <c r="L125" s="83">
        <v>5.28</v>
      </c>
      <c r="M125" s="184">
        <v>66</v>
      </c>
      <c r="N125" s="83">
        <v>37.4</v>
      </c>
      <c r="O125" s="184">
        <v>25.3</v>
      </c>
      <c r="P125" s="83">
        <v>14.3</v>
      </c>
      <c r="Q125" s="185">
        <v>216.7</v>
      </c>
      <c r="R125" s="83">
        <v>0.33</v>
      </c>
      <c r="S125" s="185">
        <v>1.94</v>
      </c>
      <c r="T125" s="99">
        <v>63</v>
      </c>
    </row>
    <row r="126" spans="1:20" ht="16.5" thickBot="1" x14ac:dyDescent="0.3">
      <c r="A126" s="1"/>
      <c r="B126" s="16" t="s">
        <v>43</v>
      </c>
      <c r="C126" s="88" t="s">
        <v>104</v>
      </c>
      <c r="D126" s="79">
        <v>40</v>
      </c>
      <c r="E126" s="83">
        <v>3.28</v>
      </c>
      <c r="F126" s="83">
        <v>1.1200000000000001</v>
      </c>
      <c r="G126" s="83">
        <v>22</v>
      </c>
      <c r="H126" s="83">
        <v>111.2</v>
      </c>
      <c r="I126" s="91">
        <v>3.2500000000000001E-2</v>
      </c>
      <c r="J126" s="92">
        <v>0.02</v>
      </c>
      <c r="K126" s="93">
        <v>2.7E-2</v>
      </c>
      <c r="L126" s="92">
        <v>2.4300000000000002</v>
      </c>
      <c r="M126" s="93">
        <v>0.36</v>
      </c>
      <c r="N126" s="92">
        <v>11.45</v>
      </c>
      <c r="O126" s="93">
        <v>31.43</v>
      </c>
      <c r="P126" s="92">
        <v>7.9</v>
      </c>
      <c r="Q126" s="93">
        <v>76.099999999999994</v>
      </c>
      <c r="R126" s="92">
        <v>0.54</v>
      </c>
      <c r="S126" s="94">
        <v>1.69</v>
      </c>
      <c r="T126" s="129">
        <v>93</v>
      </c>
    </row>
    <row r="127" spans="1:20" x14ac:dyDescent="0.25">
      <c r="A127" s="1"/>
      <c r="B127" s="16"/>
      <c r="C127" s="78" t="s">
        <v>45</v>
      </c>
      <c r="D127" s="137">
        <v>150</v>
      </c>
      <c r="E127" s="138">
        <v>4.3499999999999996</v>
      </c>
      <c r="F127" s="132">
        <v>4.8</v>
      </c>
      <c r="G127" s="137">
        <v>6</v>
      </c>
      <c r="H127" s="132">
        <v>84.75</v>
      </c>
      <c r="I127" s="137">
        <v>0.03</v>
      </c>
      <c r="J127" s="137">
        <v>0.2</v>
      </c>
      <c r="K127" s="137"/>
      <c r="L127" s="137">
        <v>33</v>
      </c>
      <c r="M127" s="137">
        <v>0.45</v>
      </c>
      <c r="N127" s="137">
        <v>186</v>
      </c>
      <c r="O127" s="137">
        <v>138</v>
      </c>
      <c r="P127" s="137">
        <v>21</v>
      </c>
      <c r="Q127" s="139">
        <v>219</v>
      </c>
      <c r="R127" s="132">
        <v>0.15</v>
      </c>
      <c r="S127" s="139">
        <v>13.5</v>
      </c>
      <c r="T127" s="77">
        <v>78</v>
      </c>
    </row>
    <row r="128" spans="1:20" ht="15.75" thickBot="1" x14ac:dyDescent="0.3">
      <c r="A128" s="1"/>
      <c r="B128" s="15"/>
      <c r="C128" s="140" t="s">
        <v>46</v>
      </c>
      <c r="D128" s="141"/>
      <c r="E128" s="142"/>
      <c r="F128" s="143"/>
      <c r="G128" s="141"/>
      <c r="H128" s="143"/>
      <c r="I128" s="141"/>
      <c r="J128" s="141"/>
      <c r="K128" s="141"/>
      <c r="L128" s="141"/>
      <c r="M128" s="141"/>
      <c r="N128" s="141"/>
      <c r="O128" s="141"/>
      <c r="P128" s="141"/>
      <c r="Q128" s="144"/>
      <c r="R128" s="143"/>
      <c r="S128" s="144"/>
      <c r="T128" s="145"/>
    </row>
    <row r="129" spans="1:20" ht="17.45" customHeight="1" thickBot="1" x14ac:dyDescent="0.3">
      <c r="A129" s="1"/>
      <c r="B129" s="42"/>
      <c r="C129" s="148" t="s">
        <v>48</v>
      </c>
      <c r="D129" s="127">
        <f>SUM(D125:D128)</f>
        <v>300</v>
      </c>
      <c r="E129" s="127">
        <f>SUM(E125:E128)</f>
        <v>8.6199999999999992</v>
      </c>
      <c r="F129" s="127">
        <f t="shared" ref="F129:H129" si="21">SUM(F125:F128)</f>
        <v>6.14</v>
      </c>
      <c r="G129" s="127">
        <f t="shared" si="21"/>
        <v>36.909999999999997</v>
      </c>
      <c r="H129" s="127">
        <f t="shared" si="21"/>
        <v>243.25</v>
      </c>
      <c r="I129" s="127">
        <f>SUM(I125:I128)</f>
        <v>0.1065</v>
      </c>
      <c r="J129" s="127">
        <f t="shared" ref="J129:S129" si="22">SUM(J125:J128)</f>
        <v>0.253</v>
      </c>
      <c r="K129" s="127">
        <f t="shared" si="22"/>
        <v>2.7E-2</v>
      </c>
      <c r="L129" s="127">
        <f t="shared" si="22"/>
        <v>40.71</v>
      </c>
      <c r="M129" s="127">
        <f t="shared" si="22"/>
        <v>66.81</v>
      </c>
      <c r="N129" s="127">
        <f t="shared" si="22"/>
        <v>234.85</v>
      </c>
      <c r="O129" s="127">
        <f t="shared" si="22"/>
        <v>194.73000000000002</v>
      </c>
      <c r="P129" s="127">
        <f t="shared" si="22"/>
        <v>43.2</v>
      </c>
      <c r="Q129" s="127">
        <f t="shared" si="22"/>
        <v>511.79999999999995</v>
      </c>
      <c r="R129" s="127">
        <f t="shared" si="22"/>
        <v>1.02</v>
      </c>
      <c r="S129" s="127">
        <f t="shared" si="22"/>
        <v>17.13</v>
      </c>
      <c r="T129" s="151"/>
    </row>
    <row r="130" spans="1:20" ht="16.5" thickBot="1" x14ac:dyDescent="0.3">
      <c r="A130" s="1"/>
      <c r="B130" s="22"/>
      <c r="C130" s="153" t="s">
        <v>49</v>
      </c>
      <c r="D130" s="272">
        <f t="shared" ref="D130:R130" si="23">SUM(D116,D124,D129,)</f>
        <v>1647</v>
      </c>
      <c r="E130" s="272">
        <f t="shared" si="23"/>
        <v>47.45</v>
      </c>
      <c r="F130" s="272">
        <f t="shared" si="23"/>
        <v>49.650000000000006</v>
      </c>
      <c r="G130" s="272">
        <f t="shared" si="23"/>
        <v>253.81</v>
      </c>
      <c r="H130" s="272">
        <f t="shared" si="23"/>
        <v>1658.89</v>
      </c>
      <c r="I130" s="272">
        <f t="shared" si="23"/>
        <v>0.62450000000000006</v>
      </c>
      <c r="J130" s="272">
        <f t="shared" si="23"/>
        <v>0.75890000000000002</v>
      </c>
      <c r="K130" s="272">
        <f t="shared" si="23"/>
        <v>0.29700000000000004</v>
      </c>
      <c r="L130" s="272">
        <f t="shared" si="23"/>
        <v>422.78000000000003</v>
      </c>
      <c r="M130" s="272">
        <f t="shared" si="23"/>
        <v>81.94</v>
      </c>
      <c r="N130" s="272">
        <f t="shared" si="23"/>
        <v>511.53999999999996</v>
      </c>
      <c r="O130" s="272">
        <f t="shared" si="23"/>
        <v>856.46</v>
      </c>
      <c r="P130" s="272">
        <f t="shared" si="23"/>
        <v>214.51</v>
      </c>
      <c r="Q130" s="272">
        <f t="shared" si="23"/>
        <v>1927.4399999999998</v>
      </c>
      <c r="R130" s="272">
        <f t="shared" si="23"/>
        <v>10.84</v>
      </c>
      <c r="S130" s="272">
        <f>SUM(S116,S124,S129,)/1000</f>
        <v>0.13398500000000002</v>
      </c>
      <c r="T130" s="156"/>
    </row>
    <row r="131" spans="1:20" ht="18" customHeight="1" thickBot="1" x14ac:dyDescent="0.3">
      <c r="A131" s="1"/>
      <c r="B131" s="38"/>
      <c r="C131" s="273" t="s">
        <v>50</v>
      </c>
      <c r="D131" s="208"/>
      <c r="E131" s="162">
        <f>E130*100/77</f>
        <v>61.623376623376622</v>
      </c>
      <c r="F131" s="209">
        <f>F130*100/79</f>
        <v>62.848101265822798</v>
      </c>
      <c r="G131" s="209">
        <f>G130*100/335</f>
        <v>75.764179104477606</v>
      </c>
      <c r="H131" s="163">
        <f>H130*100/2350</f>
        <v>70.591063829787231</v>
      </c>
      <c r="I131" s="162">
        <f>I130*100/1.2</f>
        <v>52.041666666666671</v>
      </c>
      <c r="J131" s="162">
        <f>J130*100/1.4</f>
        <v>54.207142857142863</v>
      </c>
      <c r="K131" s="162">
        <f>K130*100/10</f>
        <v>2.97</v>
      </c>
      <c r="L131" s="162">
        <f>L130*100/700</f>
        <v>60.39714285714286</v>
      </c>
      <c r="M131" s="162">
        <f>M130*100/60</f>
        <v>136.56666666666666</v>
      </c>
      <c r="N131" s="162">
        <f>N130*100/1100</f>
        <v>46.50363636363636</v>
      </c>
      <c r="O131" s="162">
        <f>O130*100/1100</f>
        <v>77.86</v>
      </c>
      <c r="P131" s="162">
        <f>P130*100/250</f>
        <v>85.804000000000002</v>
      </c>
      <c r="Q131" s="162">
        <f>Q130*100/1100</f>
        <v>175.22181818181815</v>
      </c>
      <c r="R131" s="162">
        <f>R130*100/12</f>
        <v>90.333333333333329</v>
      </c>
      <c r="S131" s="162">
        <f>S130*100/0.1</f>
        <v>133.98500000000001</v>
      </c>
      <c r="T131" s="156"/>
    </row>
    <row r="132" spans="1:20" ht="15.75" x14ac:dyDescent="0.25">
      <c r="A132" s="1"/>
      <c r="B132" s="44"/>
      <c r="C132" s="45"/>
      <c r="D132" s="46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23"/>
    </row>
    <row r="133" spans="1:20" ht="15.75" thickBot="1" x14ac:dyDescent="0.3">
      <c r="A133" s="1"/>
      <c r="B133" s="29"/>
      <c r="C133" s="30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23"/>
    </row>
    <row r="134" spans="1:20" ht="15.75" thickBot="1" x14ac:dyDescent="0.3">
      <c r="A134" s="1"/>
      <c r="B134" s="54" t="s">
        <v>0</v>
      </c>
      <c r="C134" s="56" t="s">
        <v>1</v>
      </c>
      <c r="D134" s="56" t="s">
        <v>2</v>
      </c>
      <c r="E134" s="58" t="s">
        <v>3</v>
      </c>
      <c r="F134" s="59"/>
      <c r="G134" s="60"/>
      <c r="H134" s="56" t="s">
        <v>4</v>
      </c>
      <c r="I134" s="58" t="s">
        <v>5</v>
      </c>
      <c r="J134" s="59"/>
      <c r="K134" s="59"/>
      <c r="L134" s="59"/>
      <c r="M134" s="60"/>
      <c r="N134" s="58" t="s">
        <v>6</v>
      </c>
      <c r="O134" s="59"/>
      <c r="P134" s="59"/>
      <c r="Q134" s="59"/>
      <c r="R134" s="59"/>
      <c r="S134" s="60"/>
      <c r="T134" s="64" t="s">
        <v>7</v>
      </c>
    </row>
    <row r="135" spans="1:20" ht="29.25" thickBot="1" x14ac:dyDescent="0.3">
      <c r="A135" s="1"/>
      <c r="B135" s="55"/>
      <c r="C135" s="57"/>
      <c r="D135" s="57"/>
      <c r="E135" s="21" t="s">
        <v>8</v>
      </c>
      <c r="F135" s="21" t="s">
        <v>9</v>
      </c>
      <c r="G135" s="21" t="s">
        <v>10</v>
      </c>
      <c r="H135" s="57"/>
      <c r="I135" s="32" t="s">
        <v>11</v>
      </c>
      <c r="J135" s="32" t="s">
        <v>12</v>
      </c>
      <c r="K135" s="32" t="s">
        <v>13</v>
      </c>
      <c r="L135" s="32" t="s">
        <v>14</v>
      </c>
      <c r="M135" s="32" t="s">
        <v>15</v>
      </c>
      <c r="N135" s="32" t="s">
        <v>16</v>
      </c>
      <c r="O135" s="32" t="s">
        <v>17</v>
      </c>
      <c r="P135" s="32" t="s">
        <v>18</v>
      </c>
      <c r="Q135" s="32" t="s">
        <v>19</v>
      </c>
      <c r="R135" s="32" t="s">
        <v>20</v>
      </c>
      <c r="S135" s="32" t="s">
        <v>21</v>
      </c>
      <c r="T135" s="65"/>
    </row>
    <row r="136" spans="1:20" ht="15.95" customHeight="1" x14ac:dyDescent="0.25">
      <c r="A136" s="1"/>
      <c r="B136" s="6"/>
      <c r="C136" s="7" t="s">
        <v>107</v>
      </c>
      <c r="D136" s="66"/>
      <c r="E136" s="66"/>
      <c r="F136" s="66"/>
      <c r="G136" s="66"/>
      <c r="H136" s="66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68"/>
    </row>
    <row r="137" spans="1:20" ht="15.75" thickBot="1" x14ac:dyDescent="0.3">
      <c r="A137" s="1"/>
      <c r="B137" s="9"/>
      <c r="C137" s="33" t="s">
        <v>105</v>
      </c>
      <c r="D137" s="67"/>
      <c r="E137" s="67"/>
      <c r="F137" s="67"/>
      <c r="G137" s="67"/>
      <c r="H137" s="67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69"/>
    </row>
    <row r="138" spans="1:20" ht="16.5" thickBot="1" x14ac:dyDescent="0.3">
      <c r="A138" s="1"/>
      <c r="B138" s="15"/>
      <c r="C138" s="88" t="s">
        <v>158</v>
      </c>
      <c r="D138" s="80" t="s">
        <v>24</v>
      </c>
      <c r="E138" s="79">
        <v>7.46</v>
      </c>
      <c r="F138" s="80">
        <v>14</v>
      </c>
      <c r="G138" s="79">
        <v>20.9</v>
      </c>
      <c r="H138" s="80">
        <v>239.5</v>
      </c>
      <c r="I138" s="82">
        <v>7.2999999999999995E-2</v>
      </c>
      <c r="J138" s="82">
        <v>9.1999999999999998E-2</v>
      </c>
      <c r="K138" s="83">
        <v>0.32200000000000001</v>
      </c>
      <c r="L138" s="82">
        <v>97</v>
      </c>
      <c r="M138" s="82">
        <v>0.14000000000000001</v>
      </c>
      <c r="N138" s="84">
        <v>187.2</v>
      </c>
      <c r="O138" s="84">
        <v>137</v>
      </c>
      <c r="P138" s="85">
        <v>20.2</v>
      </c>
      <c r="Q138" s="85">
        <v>73</v>
      </c>
      <c r="R138" s="85">
        <v>1.02</v>
      </c>
      <c r="S138" s="85">
        <v>15.44</v>
      </c>
      <c r="T138" s="99">
        <v>3</v>
      </c>
    </row>
    <row r="139" spans="1:20" ht="16.5" thickBot="1" x14ac:dyDescent="0.3">
      <c r="A139" s="1"/>
      <c r="B139" s="15"/>
      <c r="C139" s="88" t="s">
        <v>109</v>
      </c>
      <c r="D139" s="167">
        <v>60</v>
      </c>
      <c r="E139" s="168">
        <v>0.66</v>
      </c>
      <c r="F139" s="152">
        <v>0.12</v>
      </c>
      <c r="G139" s="167">
        <v>2.2799999999999998</v>
      </c>
      <c r="H139" s="168">
        <v>13.2</v>
      </c>
      <c r="I139" s="167">
        <v>3.5999999999999997E-2</v>
      </c>
      <c r="J139" s="168">
        <v>2.4E-2</v>
      </c>
      <c r="K139" s="167"/>
      <c r="L139" s="168">
        <v>80</v>
      </c>
      <c r="M139" s="167">
        <v>14.4</v>
      </c>
      <c r="N139" s="168">
        <v>8.4</v>
      </c>
      <c r="O139" s="167">
        <v>15.6</v>
      </c>
      <c r="P139" s="168">
        <v>12</v>
      </c>
      <c r="Q139" s="167">
        <v>174</v>
      </c>
      <c r="R139" s="168">
        <v>0.54</v>
      </c>
      <c r="S139" s="167">
        <v>1.02</v>
      </c>
      <c r="T139" s="99">
        <v>16</v>
      </c>
    </row>
    <row r="140" spans="1:20" ht="16.5" thickBot="1" x14ac:dyDescent="0.3">
      <c r="A140" s="1"/>
      <c r="B140" s="15"/>
      <c r="C140" s="88" t="s">
        <v>110</v>
      </c>
      <c r="D140" s="80" t="s">
        <v>54</v>
      </c>
      <c r="E140" s="214">
        <v>11.1</v>
      </c>
      <c r="F140" s="274">
        <v>15</v>
      </c>
      <c r="G140" s="214">
        <v>5.2</v>
      </c>
      <c r="H140" s="274">
        <v>201</v>
      </c>
      <c r="I140" s="91">
        <v>0.38800000000000001</v>
      </c>
      <c r="J140" s="92">
        <v>0.315</v>
      </c>
      <c r="K140" s="93">
        <v>2.375</v>
      </c>
      <c r="L140" s="92">
        <v>526.70000000000005</v>
      </c>
      <c r="M140" s="93">
        <v>0.6</v>
      </c>
      <c r="N140" s="92">
        <v>91.7</v>
      </c>
      <c r="O140" s="93">
        <v>195.85</v>
      </c>
      <c r="P140" s="92">
        <v>29.18</v>
      </c>
      <c r="Q140" s="93">
        <v>214.38</v>
      </c>
      <c r="R140" s="92">
        <v>2.1800000000000002</v>
      </c>
      <c r="S140" s="94">
        <v>20.260000000000002</v>
      </c>
      <c r="T140" s="99">
        <v>36</v>
      </c>
    </row>
    <row r="141" spans="1:20" ht="15.75" thickBot="1" x14ac:dyDescent="0.3">
      <c r="A141" s="1"/>
      <c r="B141" s="15"/>
      <c r="C141" s="88" t="s">
        <v>72</v>
      </c>
      <c r="D141" s="101">
        <v>200</v>
      </c>
      <c r="E141" s="214">
        <v>3.1</v>
      </c>
      <c r="F141" s="215">
        <v>3</v>
      </c>
      <c r="G141" s="215">
        <v>14.3</v>
      </c>
      <c r="H141" s="215">
        <v>95</v>
      </c>
      <c r="I141" s="216">
        <v>0.03</v>
      </c>
      <c r="J141" s="216">
        <v>0.13</v>
      </c>
      <c r="K141" s="216"/>
      <c r="L141" s="216">
        <v>13.29</v>
      </c>
      <c r="M141" s="216">
        <v>0.52</v>
      </c>
      <c r="N141" s="216">
        <v>111</v>
      </c>
      <c r="O141" s="216">
        <v>107</v>
      </c>
      <c r="P141" s="216">
        <v>30.7</v>
      </c>
      <c r="Q141" s="217">
        <v>184</v>
      </c>
      <c r="R141" s="218">
        <v>1.1000000000000001</v>
      </c>
      <c r="S141" s="216">
        <v>9</v>
      </c>
      <c r="T141" s="145">
        <v>75</v>
      </c>
    </row>
    <row r="142" spans="1:20" ht="15.75" thickBot="1" x14ac:dyDescent="0.3">
      <c r="A142" s="1"/>
      <c r="B142" s="16"/>
      <c r="C142" s="100" t="s">
        <v>32</v>
      </c>
      <c r="D142" s="89">
        <v>20</v>
      </c>
      <c r="E142" s="89">
        <v>1.33</v>
      </c>
      <c r="F142" s="79">
        <v>0.24</v>
      </c>
      <c r="G142" s="101">
        <v>10.6</v>
      </c>
      <c r="H142" s="101">
        <v>49.8</v>
      </c>
      <c r="I142" s="102">
        <v>3.4000000000000002E-2</v>
      </c>
      <c r="J142" s="102">
        <v>1.6E-2</v>
      </c>
      <c r="K142" s="102"/>
      <c r="L142" s="102"/>
      <c r="M142" s="102"/>
      <c r="N142" s="102">
        <v>5.8</v>
      </c>
      <c r="O142" s="102">
        <v>30</v>
      </c>
      <c r="P142" s="102">
        <v>9.4</v>
      </c>
      <c r="Q142" s="102">
        <v>47</v>
      </c>
      <c r="R142" s="102">
        <v>0.78</v>
      </c>
      <c r="S142" s="102">
        <v>10.199999999999999</v>
      </c>
      <c r="T142" s="103">
        <v>90</v>
      </c>
    </row>
    <row r="143" spans="1:20" ht="19.5" customHeight="1" thickBot="1" x14ac:dyDescent="0.3">
      <c r="A143" s="1"/>
      <c r="B143" s="14" t="s">
        <v>33</v>
      </c>
      <c r="C143" s="105" t="s">
        <v>34</v>
      </c>
      <c r="D143" s="197">
        <v>505</v>
      </c>
      <c r="E143" s="127">
        <f t="shared" ref="E143:S143" si="24">SUM(E138:E142)</f>
        <v>23.65</v>
      </c>
      <c r="F143" s="198">
        <f t="shared" si="24"/>
        <v>32.36</v>
      </c>
      <c r="G143" s="127">
        <f t="shared" si="24"/>
        <v>53.28</v>
      </c>
      <c r="H143" s="198">
        <f t="shared" si="24"/>
        <v>598.5</v>
      </c>
      <c r="I143" s="127">
        <f t="shared" si="24"/>
        <v>0.56100000000000005</v>
      </c>
      <c r="J143" s="127">
        <f t="shared" si="24"/>
        <v>0.57699999999999996</v>
      </c>
      <c r="K143" s="127">
        <f t="shared" si="24"/>
        <v>2.6970000000000001</v>
      </c>
      <c r="L143" s="127">
        <f t="shared" si="24"/>
        <v>716.99</v>
      </c>
      <c r="M143" s="127">
        <f t="shared" si="24"/>
        <v>15.66</v>
      </c>
      <c r="N143" s="127">
        <f t="shared" si="24"/>
        <v>404.1</v>
      </c>
      <c r="O143" s="127">
        <f t="shared" si="24"/>
        <v>485.45</v>
      </c>
      <c r="P143" s="127">
        <f t="shared" si="24"/>
        <v>101.48</v>
      </c>
      <c r="Q143" s="127">
        <f t="shared" si="24"/>
        <v>692.38</v>
      </c>
      <c r="R143" s="127">
        <f t="shared" si="24"/>
        <v>5.62</v>
      </c>
      <c r="S143" s="127">
        <f t="shared" si="24"/>
        <v>55.92</v>
      </c>
      <c r="T143" s="107"/>
    </row>
    <row r="144" spans="1:20" ht="29.45" customHeight="1" thickBot="1" x14ac:dyDescent="0.3">
      <c r="A144" s="1"/>
      <c r="B144" s="15"/>
      <c r="C144" s="275" t="s">
        <v>111</v>
      </c>
      <c r="D144" s="246" t="s">
        <v>112</v>
      </c>
      <c r="E144" s="276">
        <v>0.96</v>
      </c>
      <c r="F144" s="221">
        <v>3.7</v>
      </c>
      <c r="G144" s="276">
        <v>5.7</v>
      </c>
      <c r="H144" s="190">
        <v>60</v>
      </c>
      <c r="I144" s="91">
        <v>2.1999999999999999E-2</v>
      </c>
      <c r="J144" s="92">
        <v>2.1999999999999999E-2</v>
      </c>
      <c r="K144" s="93"/>
      <c r="L144" s="92">
        <v>31.75</v>
      </c>
      <c r="M144" s="93">
        <v>11.82</v>
      </c>
      <c r="N144" s="92">
        <v>14.7</v>
      </c>
      <c r="O144" s="93">
        <v>14.14</v>
      </c>
      <c r="P144" s="92">
        <v>6.09</v>
      </c>
      <c r="Q144" s="93">
        <v>74.37</v>
      </c>
      <c r="R144" s="92">
        <v>0.25800000000000001</v>
      </c>
      <c r="S144" s="94">
        <v>1.17</v>
      </c>
      <c r="T144" s="99">
        <v>11</v>
      </c>
    </row>
    <row r="145" spans="1:20" ht="16.5" thickBot="1" x14ac:dyDescent="0.3">
      <c r="A145" s="1"/>
      <c r="B145" s="15"/>
      <c r="C145" s="88" t="s">
        <v>113</v>
      </c>
      <c r="D145" s="80" t="s">
        <v>114</v>
      </c>
      <c r="E145" s="277">
        <v>8.3000000000000007</v>
      </c>
      <c r="F145" s="190">
        <v>5.9</v>
      </c>
      <c r="G145" s="277">
        <v>14.8</v>
      </c>
      <c r="H145" s="191">
        <v>146</v>
      </c>
      <c r="I145" s="91">
        <v>0.09</v>
      </c>
      <c r="J145" s="92">
        <v>4.1000000000000002E-2</v>
      </c>
      <c r="K145" s="93">
        <v>0.89600000000000002</v>
      </c>
      <c r="L145" s="92">
        <v>68</v>
      </c>
      <c r="M145" s="93">
        <v>1.37</v>
      </c>
      <c r="N145" s="92">
        <v>9.08</v>
      </c>
      <c r="O145" s="93">
        <v>66.790000000000006</v>
      </c>
      <c r="P145" s="92">
        <v>15.46</v>
      </c>
      <c r="Q145" s="93">
        <v>213.54</v>
      </c>
      <c r="R145" s="92">
        <v>0.25</v>
      </c>
      <c r="S145" s="94">
        <v>13.22</v>
      </c>
      <c r="T145" s="99">
        <v>26</v>
      </c>
    </row>
    <row r="146" spans="1:20" ht="15.75" thickBot="1" x14ac:dyDescent="0.3">
      <c r="A146" s="1"/>
      <c r="B146" s="16" t="s">
        <v>38</v>
      </c>
      <c r="C146" s="100" t="s">
        <v>115</v>
      </c>
      <c r="D146" s="80">
        <v>250</v>
      </c>
      <c r="E146" s="231">
        <v>19.7</v>
      </c>
      <c r="F146" s="263">
        <v>25</v>
      </c>
      <c r="G146" s="231">
        <v>39.799999999999997</v>
      </c>
      <c r="H146" s="263">
        <v>463</v>
      </c>
      <c r="I146" s="231">
        <v>0.13</v>
      </c>
      <c r="J146" s="263">
        <v>0.11</v>
      </c>
      <c r="K146" s="231">
        <v>0.105</v>
      </c>
      <c r="L146" s="263">
        <v>228.6</v>
      </c>
      <c r="M146" s="231">
        <v>1.37</v>
      </c>
      <c r="N146" s="263">
        <v>41.25</v>
      </c>
      <c r="O146" s="231">
        <v>325</v>
      </c>
      <c r="P146" s="263">
        <v>172.5</v>
      </c>
      <c r="Q146" s="231">
        <v>485</v>
      </c>
      <c r="R146" s="231">
        <v>2.75</v>
      </c>
      <c r="S146" s="253">
        <v>5.37</v>
      </c>
      <c r="T146" s="99">
        <v>53</v>
      </c>
    </row>
    <row r="147" spans="1:20" ht="16.5" thickBot="1" x14ac:dyDescent="0.3">
      <c r="A147" s="1"/>
      <c r="B147" s="16"/>
      <c r="C147" s="88" t="s">
        <v>116</v>
      </c>
      <c r="D147" s="266">
        <v>200</v>
      </c>
      <c r="E147" s="265">
        <v>0.17</v>
      </c>
      <c r="F147" s="266"/>
      <c r="G147" s="265">
        <v>11</v>
      </c>
      <c r="H147" s="266">
        <v>45</v>
      </c>
      <c r="I147" s="91">
        <v>2.5000000000000001E-3</v>
      </c>
      <c r="J147" s="92">
        <v>3.2000000000000002E-3</v>
      </c>
      <c r="K147" s="93"/>
      <c r="L147" s="92"/>
      <c r="M147" s="93">
        <v>0.6</v>
      </c>
      <c r="N147" s="92">
        <v>2.81</v>
      </c>
      <c r="O147" s="93">
        <v>2.08</v>
      </c>
      <c r="P147" s="92">
        <v>2.83</v>
      </c>
      <c r="Q147" s="93">
        <v>20.64</v>
      </c>
      <c r="R147" s="92">
        <v>0.122</v>
      </c>
      <c r="S147" s="94">
        <v>1.0999999999999999E-2</v>
      </c>
      <c r="T147" s="99">
        <v>81</v>
      </c>
    </row>
    <row r="148" spans="1:20" ht="15.75" thickBot="1" x14ac:dyDescent="0.3">
      <c r="A148" s="1"/>
      <c r="B148" s="53"/>
      <c r="C148" s="88" t="s">
        <v>41</v>
      </c>
      <c r="D148" s="80">
        <v>30</v>
      </c>
      <c r="E148" s="79">
        <v>2.4</v>
      </c>
      <c r="F148" s="80">
        <v>0.3</v>
      </c>
      <c r="G148" s="79">
        <v>13.8</v>
      </c>
      <c r="H148" s="80">
        <v>67.5</v>
      </c>
      <c r="I148" s="79">
        <v>3.3000000000000002E-2</v>
      </c>
      <c r="J148" s="101">
        <v>8.9999999999999993E-3</v>
      </c>
      <c r="K148" s="101"/>
      <c r="L148" s="101"/>
      <c r="M148" s="101"/>
      <c r="N148" s="101">
        <v>6</v>
      </c>
      <c r="O148" s="101">
        <v>19.5</v>
      </c>
      <c r="P148" s="101">
        <v>4.2</v>
      </c>
      <c r="Q148" s="80">
        <v>27.9</v>
      </c>
      <c r="R148" s="79">
        <v>0.33</v>
      </c>
      <c r="S148" s="101">
        <v>11.58</v>
      </c>
      <c r="T148" s="99">
        <v>89</v>
      </c>
    </row>
    <row r="149" spans="1:20" ht="15.75" thickBot="1" x14ac:dyDescent="0.3">
      <c r="A149" s="1"/>
      <c r="B149" s="53"/>
      <c r="C149" s="100" t="s">
        <v>32</v>
      </c>
      <c r="D149" s="89">
        <v>20</v>
      </c>
      <c r="E149" s="89">
        <v>1.33</v>
      </c>
      <c r="F149" s="79">
        <v>0.24</v>
      </c>
      <c r="G149" s="101">
        <v>10.6</v>
      </c>
      <c r="H149" s="101">
        <v>49.8</v>
      </c>
      <c r="I149" s="102">
        <v>3.4000000000000002E-2</v>
      </c>
      <c r="J149" s="102">
        <v>1.6E-2</v>
      </c>
      <c r="K149" s="102"/>
      <c r="L149" s="102"/>
      <c r="M149" s="102"/>
      <c r="N149" s="102">
        <v>5.8</v>
      </c>
      <c r="O149" s="102">
        <v>30</v>
      </c>
      <c r="P149" s="102">
        <v>9.4</v>
      </c>
      <c r="Q149" s="102">
        <v>47</v>
      </c>
      <c r="R149" s="102">
        <v>0.78</v>
      </c>
      <c r="S149" s="102">
        <v>10.199999999999999</v>
      </c>
      <c r="T149" s="103">
        <v>90</v>
      </c>
    </row>
    <row r="150" spans="1:20" ht="16.5" customHeight="1" thickBot="1" x14ac:dyDescent="0.3">
      <c r="A150" s="1"/>
      <c r="B150" s="18"/>
      <c r="C150" s="105" t="s">
        <v>42</v>
      </c>
      <c r="D150" s="254">
        <v>790</v>
      </c>
      <c r="E150" s="255">
        <f>SUM(SUM(E144:E149))</f>
        <v>32.86</v>
      </c>
      <c r="F150" s="256">
        <f>SUM(SUM(F144:F149))</f>
        <v>35.14</v>
      </c>
      <c r="G150" s="257">
        <f>SUM(SUM(G144:G149))</f>
        <v>95.699999999999989</v>
      </c>
      <c r="H150" s="257">
        <f>SUM(SUM(H144:H149))</f>
        <v>831.3</v>
      </c>
      <c r="I150" s="255">
        <f t="shared" ref="I150:S150" si="25">SUM(SUM(I144:I149))</f>
        <v>0.3115</v>
      </c>
      <c r="J150" s="255">
        <f t="shared" si="25"/>
        <v>0.20119999999999999</v>
      </c>
      <c r="K150" s="255">
        <f t="shared" si="25"/>
        <v>1.0010000000000001</v>
      </c>
      <c r="L150" s="255">
        <f t="shared" si="25"/>
        <v>328.35</v>
      </c>
      <c r="M150" s="255">
        <f t="shared" si="25"/>
        <v>15.160000000000002</v>
      </c>
      <c r="N150" s="255">
        <f t="shared" si="25"/>
        <v>79.64</v>
      </c>
      <c r="O150" s="255">
        <f t="shared" si="25"/>
        <v>457.51</v>
      </c>
      <c r="P150" s="255">
        <f t="shared" si="25"/>
        <v>210.48000000000002</v>
      </c>
      <c r="Q150" s="255">
        <f t="shared" si="25"/>
        <v>868.44999999999993</v>
      </c>
      <c r="R150" s="255">
        <f t="shared" si="25"/>
        <v>4.49</v>
      </c>
      <c r="S150" s="255">
        <f t="shared" si="25"/>
        <v>41.551000000000002</v>
      </c>
      <c r="T150" s="77"/>
    </row>
    <row r="151" spans="1:20" ht="16.5" thickBot="1" x14ac:dyDescent="0.3">
      <c r="A151" s="1"/>
      <c r="B151" s="16"/>
      <c r="C151" s="100" t="s">
        <v>117</v>
      </c>
      <c r="D151" s="80">
        <v>140</v>
      </c>
      <c r="E151" s="111">
        <v>0.56000000000000005</v>
      </c>
      <c r="F151" s="111">
        <v>0.56000000000000005</v>
      </c>
      <c r="G151" s="111">
        <v>13.72</v>
      </c>
      <c r="H151" s="111">
        <v>65.8</v>
      </c>
      <c r="I151" s="111">
        <v>0.03</v>
      </c>
      <c r="J151" s="111">
        <v>2.1999999999999999E-2</v>
      </c>
      <c r="K151" s="111"/>
      <c r="L151" s="111">
        <v>4.2</v>
      </c>
      <c r="M151" s="111">
        <v>5.6</v>
      </c>
      <c r="N151" s="111">
        <v>19.71</v>
      </c>
      <c r="O151" s="111">
        <v>13.4</v>
      </c>
      <c r="P151" s="111">
        <v>11</v>
      </c>
      <c r="Q151" s="111">
        <v>323.04000000000002</v>
      </c>
      <c r="R151" s="111">
        <v>2.67</v>
      </c>
      <c r="S151" s="111">
        <v>2.46</v>
      </c>
      <c r="T151" s="99">
        <v>63</v>
      </c>
    </row>
    <row r="152" spans="1:20" ht="18" customHeight="1" thickBot="1" x14ac:dyDescent="0.3">
      <c r="A152" s="1"/>
      <c r="B152" s="16" t="s">
        <v>65</v>
      </c>
      <c r="C152" s="278" t="s">
        <v>44</v>
      </c>
      <c r="D152" s="79">
        <v>20</v>
      </c>
      <c r="E152" s="279">
        <v>1.34</v>
      </c>
      <c r="F152" s="280">
        <v>1.7</v>
      </c>
      <c r="G152" s="111">
        <v>14.38</v>
      </c>
      <c r="H152" s="111">
        <v>78.2</v>
      </c>
      <c r="I152" s="135">
        <v>1.6E-2</v>
      </c>
      <c r="J152" s="111">
        <v>0.01</v>
      </c>
      <c r="K152" s="135">
        <v>2.5000000000000001E-2</v>
      </c>
      <c r="L152" s="111">
        <v>2.2599999999999998</v>
      </c>
      <c r="M152" s="111"/>
      <c r="N152" s="111">
        <v>5.8</v>
      </c>
      <c r="O152" s="135">
        <v>18</v>
      </c>
      <c r="P152" s="111">
        <v>4</v>
      </c>
      <c r="Q152" s="135">
        <v>22</v>
      </c>
      <c r="R152" s="136">
        <v>0.42</v>
      </c>
      <c r="S152" s="98">
        <v>1.05</v>
      </c>
      <c r="T152" s="115">
        <v>94</v>
      </c>
    </row>
    <row r="153" spans="1:20" ht="15.75" thickBot="1" x14ac:dyDescent="0.3">
      <c r="A153" s="1"/>
      <c r="B153" s="16"/>
      <c r="C153" s="100" t="s">
        <v>118</v>
      </c>
      <c r="D153" s="141">
        <v>200</v>
      </c>
      <c r="E153" s="143">
        <v>8</v>
      </c>
      <c r="F153" s="143">
        <v>5</v>
      </c>
      <c r="G153" s="143">
        <v>14</v>
      </c>
      <c r="H153" s="142">
        <v>133</v>
      </c>
      <c r="I153" s="79">
        <v>0.48</v>
      </c>
      <c r="J153" s="80">
        <v>0.4</v>
      </c>
      <c r="K153" s="79"/>
      <c r="L153" s="101">
        <v>44</v>
      </c>
      <c r="M153" s="101">
        <v>1.4</v>
      </c>
      <c r="N153" s="80">
        <v>216</v>
      </c>
      <c r="O153" s="79">
        <v>188</v>
      </c>
      <c r="P153" s="80">
        <v>32</v>
      </c>
      <c r="Q153" s="79">
        <v>258</v>
      </c>
      <c r="R153" s="80">
        <v>0.2</v>
      </c>
      <c r="S153" s="79"/>
      <c r="T153" s="129">
        <v>78</v>
      </c>
    </row>
    <row r="154" spans="1:20" ht="15.95" customHeight="1" thickBot="1" x14ac:dyDescent="0.3">
      <c r="A154" s="1"/>
      <c r="B154" s="20"/>
      <c r="C154" s="281" t="s">
        <v>48</v>
      </c>
      <c r="D154" s="282">
        <f>SUM(D151:D153)</f>
        <v>360</v>
      </c>
      <c r="E154" s="104">
        <f>SUM(E151:E153)</f>
        <v>9.9</v>
      </c>
      <c r="F154" s="104">
        <f t="shared" ref="F154:S154" si="26">SUM(F151:F153)</f>
        <v>7.26</v>
      </c>
      <c r="G154" s="104">
        <f t="shared" si="26"/>
        <v>42.1</v>
      </c>
      <c r="H154" s="104">
        <f t="shared" si="26"/>
        <v>277</v>
      </c>
      <c r="I154" s="104">
        <f t="shared" si="26"/>
        <v>0.52600000000000002</v>
      </c>
      <c r="J154" s="104">
        <f t="shared" si="26"/>
        <v>0.43200000000000005</v>
      </c>
      <c r="K154" s="104">
        <f t="shared" si="26"/>
        <v>2.5000000000000001E-2</v>
      </c>
      <c r="L154" s="104">
        <f t="shared" si="26"/>
        <v>50.46</v>
      </c>
      <c r="M154" s="104">
        <f t="shared" si="26"/>
        <v>7</v>
      </c>
      <c r="N154" s="104">
        <f t="shared" si="26"/>
        <v>241.51</v>
      </c>
      <c r="O154" s="104">
        <f t="shared" si="26"/>
        <v>219.4</v>
      </c>
      <c r="P154" s="104">
        <f t="shared" si="26"/>
        <v>47</v>
      </c>
      <c r="Q154" s="104">
        <f t="shared" si="26"/>
        <v>603.04</v>
      </c>
      <c r="R154" s="104">
        <f t="shared" si="26"/>
        <v>3.29</v>
      </c>
      <c r="S154" s="127">
        <f t="shared" si="26"/>
        <v>3.51</v>
      </c>
      <c r="T154" s="151"/>
    </row>
    <row r="155" spans="1:20" ht="16.5" thickBot="1" x14ac:dyDescent="0.3">
      <c r="A155" s="1"/>
      <c r="B155" s="22"/>
      <c r="C155" s="283" t="s">
        <v>49</v>
      </c>
      <c r="D155" s="284">
        <v>1655</v>
      </c>
      <c r="E155" s="206">
        <f>SUM(E143,E150,E154,)</f>
        <v>66.41</v>
      </c>
      <c r="F155" s="206">
        <f>SUM(F143,F150,F154,)</f>
        <v>74.760000000000005</v>
      </c>
      <c r="G155" s="206">
        <f>SUM(G143,G150,G154,)</f>
        <v>191.07999999999998</v>
      </c>
      <c r="H155" s="206">
        <f>SUM(H143,H150,H154,)</f>
        <v>1706.8</v>
      </c>
      <c r="I155" s="206">
        <f>SUM(I143,I150,I154,)</f>
        <v>1.3985000000000001</v>
      </c>
      <c r="J155" s="206">
        <f t="shared" ref="J155:R155" si="27">SUM(J143,J150,J154,)</f>
        <v>1.2101999999999999</v>
      </c>
      <c r="K155" s="206">
        <f t="shared" si="27"/>
        <v>3.7230000000000003</v>
      </c>
      <c r="L155" s="206">
        <f t="shared" si="27"/>
        <v>1095.8000000000002</v>
      </c>
      <c r="M155" s="206">
        <f t="shared" si="27"/>
        <v>37.82</v>
      </c>
      <c r="N155" s="206">
        <f t="shared" si="27"/>
        <v>725.25</v>
      </c>
      <c r="O155" s="206">
        <f t="shared" si="27"/>
        <v>1162.3600000000001</v>
      </c>
      <c r="P155" s="206">
        <f t="shared" si="27"/>
        <v>358.96000000000004</v>
      </c>
      <c r="Q155" s="206">
        <f t="shared" si="27"/>
        <v>2163.87</v>
      </c>
      <c r="R155" s="206">
        <f t="shared" si="27"/>
        <v>13.399999999999999</v>
      </c>
      <c r="S155" s="206">
        <f>SUM(S143,S150,S154,)/1000</f>
        <v>0.10098100000000002</v>
      </c>
      <c r="T155" s="156"/>
    </row>
    <row r="156" spans="1:20" ht="20.100000000000001" customHeight="1" thickBot="1" x14ac:dyDescent="0.3">
      <c r="A156" s="1"/>
      <c r="B156" s="38"/>
      <c r="C156" s="273" t="s">
        <v>50</v>
      </c>
      <c r="D156" s="208"/>
      <c r="E156" s="162">
        <f>E155*100/77</f>
        <v>86.246753246753244</v>
      </c>
      <c r="F156" s="209">
        <f>F155*100/79</f>
        <v>94.632911392405077</v>
      </c>
      <c r="G156" s="209">
        <f>G155*100/335</f>
        <v>57.038805970149255</v>
      </c>
      <c r="H156" s="163">
        <f>H155*100/2350</f>
        <v>72.629787234042553</v>
      </c>
      <c r="I156" s="162">
        <f>I155*100/1.2</f>
        <v>116.54166666666667</v>
      </c>
      <c r="J156" s="162">
        <f>J155*100/1.4</f>
        <v>86.44285714285715</v>
      </c>
      <c r="K156" s="162">
        <f>K155*100/10</f>
        <v>37.230000000000004</v>
      </c>
      <c r="L156" s="162">
        <f>L155*100/700</f>
        <v>156.54285714285717</v>
      </c>
      <c r="M156" s="162">
        <f>M155*100/60</f>
        <v>63.033333333333331</v>
      </c>
      <c r="N156" s="162">
        <f>N155*100/1100</f>
        <v>65.931818181818187</v>
      </c>
      <c r="O156" s="162">
        <f>O155*100/1100</f>
        <v>105.66909090909093</v>
      </c>
      <c r="P156" s="162">
        <f>P155*100/250</f>
        <v>143.584</v>
      </c>
      <c r="Q156" s="162">
        <f>Q155*100/1100</f>
        <v>196.71545454545455</v>
      </c>
      <c r="R156" s="162">
        <f>R155*100/12</f>
        <v>111.66666666666664</v>
      </c>
      <c r="S156" s="163">
        <f>S155*100/0.1</f>
        <v>100.98100000000002</v>
      </c>
      <c r="T156" s="156"/>
    </row>
    <row r="157" spans="1:20" ht="15.75" x14ac:dyDescent="0.25">
      <c r="A157" s="1"/>
      <c r="B157" s="44"/>
      <c r="C157" s="45"/>
      <c r="D157" s="27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3"/>
    </row>
    <row r="158" spans="1:20" ht="15.75" thickBot="1" x14ac:dyDescent="0.3">
      <c r="A158" s="1"/>
      <c r="B158" s="29"/>
      <c r="C158" s="30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23"/>
    </row>
    <row r="159" spans="1:20" ht="15.75" thickBot="1" x14ac:dyDescent="0.3">
      <c r="A159" s="1"/>
      <c r="B159" s="54" t="s">
        <v>0</v>
      </c>
      <c r="C159" s="56" t="s">
        <v>1</v>
      </c>
      <c r="D159" s="56" t="s">
        <v>2</v>
      </c>
      <c r="E159" s="58" t="s">
        <v>3</v>
      </c>
      <c r="F159" s="59"/>
      <c r="G159" s="60"/>
      <c r="H159" s="56" t="s">
        <v>4</v>
      </c>
      <c r="I159" s="58" t="s">
        <v>5</v>
      </c>
      <c r="J159" s="59"/>
      <c r="K159" s="59"/>
      <c r="L159" s="59"/>
      <c r="M159" s="60"/>
      <c r="N159" s="58" t="s">
        <v>6</v>
      </c>
      <c r="O159" s="59"/>
      <c r="P159" s="59"/>
      <c r="Q159" s="59"/>
      <c r="R159" s="59"/>
      <c r="S159" s="60"/>
      <c r="T159" s="64" t="s">
        <v>7</v>
      </c>
    </row>
    <row r="160" spans="1:20" ht="29.25" thickBot="1" x14ac:dyDescent="0.3">
      <c r="A160" s="1"/>
      <c r="B160" s="55"/>
      <c r="C160" s="57"/>
      <c r="D160" s="57"/>
      <c r="E160" s="21" t="s">
        <v>8</v>
      </c>
      <c r="F160" s="21" t="s">
        <v>9</v>
      </c>
      <c r="G160" s="21" t="s">
        <v>10</v>
      </c>
      <c r="H160" s="57"/>
      <c r="I160" s="32" t="s">
        <v>11</v>
      </c>
      <c r="J160" s="32" t="s">
        <v>12</v>
      </c>
      <c r="K160" s="32" t="s">
        <v>13</v>
      </c>
      <c r="L160" s="32" t="s">
        <v>14</v>
      </c>
      <c r="M160" s="32" t="s">
        <v>15</v>
      </c>
      <c r="N160" s="32" t="s">
        <v>16</v>
      </c>
      <c r="O160" s="32" t="s">
        <v>17</v>
      </c>
      <c r="P160" s="32" t="s">
        <v>18</v>
      </c>
      <c r="Q160" s="32" t="s">
        <v>19</v>
      </c>
      <c r="R160" s="32" t="s">
        <v>20</v>
      </c>
      <c r="S160" s="32" t="s">
        <v>21</v>
      </c>
      <c r="T160" s="65"/>
    </row>
    <row r="161" spans="1:20" ht="15.6" customHeight="1" x14ac:dyDescent="0.25">
      <c r="A161" s="1"/>
      <c r="B161" s="6"/>
      <c r="C161" s="7" t="s">
        <v>107</v>
      </c>
      <c r="D161" s="66"/>
      <c r="E161" s="66"/>
      <c r="F161" s="66"/>
      <c r="G161" s="66"/>
      <c r="H161" s="66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68"/>
    </row>
    <row r="162" spans="1:20" ht="15.75" thickBot="1" x14ac:dyDescent="0.3">
      <c r="A162" s="1"/>
      <c r="B162" s="9"/>
      <c r="C162" s="33" t="s">
        <v>108</v>
      </c>
      <c r="D162" s="70"/>
      <c r="E162" s="70"/>
      <c r="F162" s="70"/>
      <c r="G162" s="70"/>
      <c r="H162" s="70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69"/>
    </row>
    <row r="163" spans="1:20" ht="17.45" customHeight="1" thickBot="1" x14ac:dyDescent="0.3">
      <c r="A163" s="1"/>
      <c r="B163" s="41"/>
      <c r="C163" s="285" t="s">
        <v>120</v>
      </c>
      <c r="D163" s="129">
        <v>60</v>
      </c>
      <c r="E163" s="99">
        <v>2.58</v>
      </c>
      <c r="F163" s="99">
        <v>3.66</v>
      </c>
      <c r="G163" s="99">
        <v>2.77</v>
      </c>
      <c r="H163" s="99">
        <v>54.4</v>
      </c>
      <c r="I163" s="91">
        <v>2.5000000000000001E-2</v>
      </c>
      <c r="J163" s="92">
        <v>6.4000000000000001E-2</v>
      </c>
      <c r="K163" s="93"/>
      <c r="L163" s="92">
        <v>19.850000000000001</v>
      </c>
      <c r="M163" s="93">
        <v>1.1100000000000001</v>
      </c>
      <c r="N163" s="92">
        <v>21.6</v>
      </c>
      <c r="O163" s="93">
        <v>38.22</v>
      </c>
      <c r="P163" s="92">
        <v>6.25</v>
      </c>
      <c r="Q163" s="93">
        <v>69.099999999999994</v>
      </c>
      <c r="R163" s="92">
        <v>0.41</v>
      </c>
      <c r="S163" s="94">
        <v>2.85</v>
      </c>
      <c r="T163" s="268">
        <v>14</v>
      </c>
    </row>
    <row r="164" spans="1:20" ht="16.5" thickBot="1" x14ac:dyDescent="0.3">
      <c r="A164" s="1"/>
      <c r="B164" s="15"/>
      <c r="C164" s="88" t="s">
        <v>121</v>
      </c>
      <c r="D164" s="286">
        <v>150</v>
      </c>
      <c r="E164" s="113">
        <v>8.15</v>
      </c>
      <c r="F164" s="113">
        <v>4.13</v>
      </c>
      <c r="G164" s="172">
        <v>33.409999999999997</v>
      </c>
      <c r="H164" s="287">
        <v>203.5</v>
      </c>
      <c r="I164" s="91">
        <v>0.05</v>
      </c>
      <c r="J164" s="92">
        <v>2.7E-2</v>
      </c>
      <c r="K164" s="93">
        <v>0.106</v>
      </c>
      <c r="L164" s="92">
        <v>11.37</v>
      </c>
      <c r="M164" s="93">
        <v>7.4999999999999997E-3</v>
      </c>
      <c r="N164" s="92">
        <v>62.9</v>
      </c>
      <c r="O164" s="93">
        <v>63.92</v>
      </c>
      <c r="P164" s="92">
        <v>8.35</v>
      </c>
      <c r="Q164" s="93">
        <v>49.35</v>
      </c>
      <c r="R164" s="92">
        <v>0.68</v>
      </c>
      <c r="S164" s="94">
        <v>0.61</v>
      </c>
      <c r="T164" s="99">
        <v>34</v>
      </c>
    </row>
    <row r="165" spans="1:20" ht="30.75" thickBot="1" x14ac:dyDescent="0.3">
      <c r="A165" s="1"/>
      <c r="B165" s="16" t="s">
        <v>71</v>
      </c>
      <c r="C165" s="88" t="s">
        <v>55</v>
      </c>
      <c r="D165" s="174">
        <v>200</v>
      </c>
      <c r="E165" s="175">
        <v>3.28</v>
      </c>
      <c r="F165" s="176">
        <v>3.08</v>
      </c>
      <c r="G165" s="176">
        <v>9.19</v>
      </c>
      <c r="H165" s="177">
        <v>77.52</v>
      </c>
      <c r="I165" s="178">
        <v>0.04</v>
      </c>
      <c r="J165" s="178">
        <v>0.17</v>
      </c>
      <c r="K165" s="178"/>
      <c r="L165" s="178">
        <v>17.25</v>
      </c>
      <c r="M165" s="178">
        <v>0.68</v>
      </c>
      <c r="N165" s="178">
        <v>143</v>
      </c>
      <c r="O165" s="178">
        <v>130</v>
      </c>
      <c r="P165" s="178">
        <v>34.299999999999997</v>
      </c>
      <c r="Q165" s="178">
        <v>220</v>
      </c>
      <c r="R165" s="179">
        <v>1.1000000000000001</v>
      </c>
      <c r="S165" s="178">
        <v>11.7</v>
      </c>
      <c r="T165" s="87">
        <v>76</v>
      </c>
    </row>
    <row r="166" spans="1:20" ht="15.75" thickBot="1" x14ac:dyDescent="0.3">
      <c r="A166" s="1"/>
      <c r="B166" s="16"/>
      <c r="C166" s="88" t="s">
        <v>41</v>
      </c>
      <c r="D166" s="101">
        <v>30</v>
      </c>
      <c r="E166" s="79">
        <v>2.4</v>
      </c>
      <c r="F166" s="80">
        <v>0.3</v>
      </c>
      <c r="G166" s="79">
        <v>13.8</v>
      </c>
      <c r="H166" s="80">
        <v>67.5</v>
      </c>
      <c r="I166" s="79">
        <v>3.3000000000000002E-2</v>
      </c>
      <c r="J166" s="101">
        <v>8.9999999999999993E-3</v>
      </c>
      <c r="K166" s="101"/>
      <c r="L166" s="101"/>
      <c r="M166" s="101"/>
      <c r="N166" s="101">
        <v>6</v>
      </c>
      <c r="O166" s="101">
        <v>19.5</v>
      </c>
      <c r="P166" s="101">
        <v>4.2</v>
      </c>
      <c r="Q166" s="80">
        <v>27.9</v>
      </c>
      <c r="R166" s="79">
        <v>0.33</v>
      </c>
      <c r="S166" s="101">
        <v>11.58</v>
      </c>
      <c r="T166" s="233">
        <v>89</v>
      </c>
    </row>
    <row r="167" spans="1:20" ht="15.75" thickBot="1" x14ac:dyDescent="0.3">
      <c r="A167" s="1"/>
      <c r="B167" s="16"/>
      <c r="C167" s="88" t="s">
        <v>32</v>
      </c>
      <c r="D167" s="120">
        <v>30</v>
      </c>
      <c r="E167" s="223">
        <v>2</v>
      </c>
      <c r="F167" s="125">
        <v>0.36</v>
      </c>
      <c r="G167" s="102">
        <v>15.87</v>
      </c>
      <c r="H167" s="120">
        <v>74.7</v>
      </c>
      <c r="I167" s="79">
        <v>5.0999999999999997E-2</v>
      </c>
      <c r="J167" s="79">
        <v>2.4E-2</v>
      </c>
      <c r="K167" s="120"/>
      <c r="L167" s="79"/>
      <c r="M167" s="120"/>
      <c r="N167" s="79">
        <v>8.6999999999999993</v>
      </c>
      <c r="O167" s="120">
        <v>45</v>
      </c>
      <c r="P167" s="79">
        <v>14.1</v>
      </c>
      <c r="Q167" s="120">
        <v>70.5</v>
      </c>
      <c r="R167" s="125">
        <v>1.17</v>
      </c>
      <c r="S167" s="101">
        <v>15.3</v>
      </c>
      <c r="T167" s="115">
        <v>90</v>
      </c>
    </row>
    <row r="168" spans="1:20" ht="15.75" thickBot="1" x14ac:dyDescent="0.3">
      <c r="A168" s="1"/>
      <c r="B168" s="16"/>
      <c r="C168" s="100" t="s">
        <v>56</v>
      </c>
      <c r="D168" s="79">
        <v>100</v>
      </c>
      <c r="E168" s="268">
        <v>0.9</v>
      </c>
      <c r="F168" s="288">
        <v>0.2</v>
      </c>
      <c r="G168" s="268">
        <v>8.1</v>
      </c>
      <c r="H168" s="289">
        <v>43</v>
      </c>
      <c r="I168" s="290">
        <v>0.04</v>
      </c>
      <c r="J168" s="268">
        <v>0.03</v>
      </c>
      <c r="K168" s="288"/>
      <c r="L168" s="268">
        <v>4.8</v>
      </c>
      <c r="M168" s="288">
        <v>60</v>
      </c>
      <c r="N168" s="268">
        <v>34</v>
      </c>
      <c r="O168" s="288">
        <v>23</v>
      </c>
      <c r="P168" s="268">
        <v>13</v>
      </c>
      <c r="Q168" s="289">
        <v>197</v>
      </c>
      <c r="R168" s="268">
        <v>0.3</v>
      </c>
      <c r="S168" s="291">
        <v>1.76</v>
      </c>
      <c r="T168" s="99">
        <v>63</v>
      </c>
    </row>
    <row r="169" spans="1:20" ht="17.100000000000001" customHeight="1" thickBot="1" x14ac:dyDescent="0.3">
      <c r="A169" s="1"/>
      <c r="B169" s="14" t="s">
        <v>33</v>
      </c>
      <c r="C169" s="105" t="s">
        <v>34</v>
      </c>
      <c r="D169" s="106">
        <f>SUM(D163:D168)</f>
        <v>570</v>
      </c>
      <c r="E169" s="128">
        <f>SUM(E163:E168)</f>
        <v>19.309999999999999</v>
      </c>
      <c r="F169" s="128">
        <f t="shared" ref="F169:S169" si="28">SUM(F163:F168)</f>
        <v>11.73</v>
      </c>
      <c r="G169" s="127">
        <f t="shared" si="28"/>
        <v>83.14</v>
      </c>
      <c r="H169" s="198">
        <f t="shared" si="28"/>
        <v>520.61999999999989</v>
      </c>
      <c r="I169" s="127">
        <f t="shared" si="28"/>
        <v>0.23900000000000002</v>
      </c>
      <c r="J169" s="128">
        <f t="shared" si="28"/>
        <v>0.32400000000000007</v>
      </c>
      <c r="K169" s="198">
        <f t="shared" si="28"/>
        <v>0.106</v>
      </c>
      <c r="L169" s="127">
        <f t="shared" si="28"/>
        <v>53.269999999999996</v>
      </c>
      <c r="M169" s="128">
        <f t="shared" si="28"/>
        <v>61.797499999999999</v>
      </c>
      <c r="N169" s="128">
        <f t="shared" si="28"/>
        <v>276.2</v>
      </c>
      <c r="O169" s="128">
        <f t="shared" si="28"/>
        <v>319.64</v>
      </c>
      <c r="P169" s="128">
        <f t="shared" si="28"/>
        <v>80.2</v>
      </c>
      <c r="Q169" s="127">
        <f t="shared" si="28"/>
        <v>633.84999999999991</v>
      </c>
      <c r="R169" s="127">
        <f t="shared" si="28"/>
        <v>3.99</v>
      </c>
      <c r="S169" s="127">
        <f t="shared" si="28"/>
        <v>43.800000000000004</v>
      </c>
      <c r="T169" s="107"/>
    </row>
    <row r="170" spans="1:20" ht="27.6" customHeight="1" thickBot="1" x14ac:dyDescent="0.3">
      <c r="A170" s="1"/>
      <c r="B170" s="15"/>
      <c r="C170" s="275" t="s">
        <v>122</v>
      </c>
      <c r="D170" s="101">
        <v>100</v>
      </c>
      <c r="E170" s="220">
        <v>1.1000000000000001</v>
      </c>
      <c r="F170" s="220">
        <v>6.2</v>
      </c>
      <c r="G170" s="292">
        <v>5.7</v>
      </c>
      <c r="H170" s="221">
        <v>83.3</v>
      </c>
      <c r="I170" s="91">
        <v>0.03</v>
      </c>
      <c r="J170" s="92">
        <v>3.5999999999999997E-2</v>
      </c>
      <c r="K170" s="93"/>
      <c r="L170" s="92">
        <v>162.03</v>
      </c>
      <c r="M170" s="93">
        <v>9.58</v>
      </c>
      <c r="N170" s="92">
        <v>23.18</v>
      </c>
      <c r="O170" s="93">
        <v>33.619999999999997</v>
      </c>
      <c r="P170" s="92">
        <v>17.52</v>
      </c>
      <c r="Q170" s="93">
        <v>183.39</v>
      </c>
      <c r="R170" s="92">
        <v>0.6</v>
      </c>
      <c r="S170" s="94">
        <v>2.73</v>
      </c>
      <c r="T170" s="99">
        <v>6</v>
      </c>
    </row>
    <row r="171" spans="1:20" ht="16.5" thickBot="1" x14ac:dyDescent="0.3">
      <c r="A171" s="1"/>
      <c r="B171" s="16" t="s">
        <v>38</v>
      </c>
      <c r="C171" s="88" t="s">
        <v>123</v>
      </c>
      <c r="D171" s="101" t="s">
        <v>99</v>
      </c>
      <c r="E171" s="220">
        <v>3.1</v>
      </c>
      <c r="F171" s="220">
        <v>3.5</v>
      </c>
      <c r="G171" s="220">
        <v>8.4</v>
      </c>
      <c r="H171" s="221">
        <v>77.5</v>
      </c>
      <c r="I171" s="91">
        <v>7.4999999999999997E-2</v>
      </c>
      <c r="J171" s="92">
        <v>3.1E-2</v>
      </c>
      <c r="K171" s="93"/>
      <c r="L171" s="92">
        <v>66.23</v>
      </c>
      <c r="M171" s="93">
        <v>1.88</v>
      </c>
      <c r="N171" s="92">
        <v>16.88</v>
      </c>
      <c r="O171" s="93">
        <v>34.340000000000003</v>
      </c>
      <c r="P171" s="92">
        <v>14.57</v>
      </c>
      <c r="Q171" s="93">
        <v>216.81</v>
      </c>
      <c r="R171" s="92">
        <v>0.41</v>
      </c>
      <c r="S171" s="94">
        <v>3.31</v>
      </c>
      <c r="T171" s="99">
        <v>20</v>
      </c>
    </row>
    <row r="172" spans="1:20" ht="16.5" thickBot="1" x14ac:dyDescent="0.3">
      <c r="A172" s="1"/>
      <c r="B172" s="15"/>
      <c r="C172" s="100" t="s">
        <v>124</v>
      </c>
      <c r="D172" s="101">
        <v>250</v>
      </c>
      <c r="E172" s="220">
        <v>16.5</v>
      </c>
      <c r="F172" s="220">
        <v>15.4</v>
      </c>
      <c r="G172" s="220">
        <v>28.4</v>
      </c>
      <c r="H172" s="221">
        <v>318</v>
      </c>
      <c r="I172" s="91">
        <v>0.19700000000000001</v>
      </c>
      <c r="J172" s="92">
        <v>0.17499999999999999</v>
      </c>
      <c r="K172" s="93"/>
      <c r="L172" s="92">
        <v>218.75</v>
      </c>
      <c r="M172" s="93">
        <v>4.91</v>
      </c>
      <c r="N172" s="92">
        <v>27.1</v>
      </c>
      <c r="O172" s="93">
        <v>242.67</v>
      </c>
      <c r="P172" s="92">
        <v>53.38</v>
      </c>
      <c r="Q172" s="93">
        <v>820.46</v>
      </c>
      <c r="R172" s="92">
        <v>2.83</v>
      </c>
      <c r="S172" s="94">
        <v>12.36</v>
      </c>
      <c r="T172" s="99">
        <v>45</v>
      </c>
    </row>
    <row r="173" spans="1:20" ht="16.5" thickBot="1" x14ac:dyDescent="0.3">
      <c r="A173" s="1"/>
      <c r="B173" s="16"/>
      <c r="C173" s="88" t="s">
        <v>125</v>
      </c>
      <c r="D173" s="80">
        <v>200</v>
      </c>
      <c r="E173" s="214">
        <v>0.12</v>
      </c>
      <c r="F173" s="215">
        <v>0.09</v>
      </c>
      <c r="G173" s="215">
        <v>13.1</v>
      </c>
      <c r="H173" s="274">
        <v>54</v>
      </c>
      <c r="I173" s="91">
        <v>3.0000000000000001E-3</v>
      </c>
      <c r="J173" s="92">
        <v>5.0000000000000001E-3</v>
      </c>
      <c r="K173" s="93"/>
      <c r="L173" s="92">
        <v>0.216</v>
      </c>
      <c r="M173" s="93">
        <v>0.24</v>
      </c>
      <c r="N173" s="92">
        <v>4.53</v>
      </c>
      <c r="O173" s="93">
        <v>3.63</v>
      </c>
      <c r="P173" s="92">
        <v>2.72</v>
      </c>
      <c r="Q173" s="93">
        <v>32.25</v>
      </c>
      <c r="R173" s="92">
        <v>0.54</v>
      </c>
      <c r="S173" s="94">
        <v>0.23</v>
      </c>
      <c r="T173" s="99">
        <v>65</v>
      </c>
    </row>
    <row r="174" spans="1:20" ht="15.75" thickBot="1" x14ac:dyDescent="0.3">
      <c r="A174" s="1"/>
      <c r="B174" s="53"/>
      <c r="C174" s="88" t="s">
        <v>41</v>
      </c>
      <c r="D174" s="80">
        <v>60</v>
      </c>
      <c r="E174" s="79">
        <v>4.8</v>
      </c>
      <c r="F174" s="80">
        <v>0.6</v>
      </c>
      <c r="G174" s="79">
        <v>27.6</v>
      </c>
      <c r="H174" s="80">
        <v>135</v>
      </c>
      <c r="I174" s="79">
        <v>6.6000000000000003E-2</v>
      </c>
      <c r="J174" s="101">
        <v>1.7999999999999999E-2</v>
      </c>
      <c r="K174" s="101"/>
      <c r="L174" s="101"/>
      <c r="M174" s="101"/>
      <c r="N174" s="101">
        <v>12</v>
      </c>
      <c r="O174" s="101">
        <v>39</v>
      </c>
      <c r="P174" s="101">
        <v>8.4</v>
      </c>
      <c r="Q174" s="80">
        <v>55.8</v>
      </c>
      <c r="R174" s="79">
        <v>0.66</v>
      </c>
      <c r="S174" s="101">
        <v>23.16</v>
      </c>
      <c r="T174" s="99">
        <v>89</v>
      </c>
    </row>
    <row r="175" spans="1:20" ht="15.75" thickBot="1" x14ac:dyDescent="0.3">
      <c r="A175" s="1"/>
      <c r="B175" s="53"/>
      <c r="C175" s="100" t="s">
        <v>32</v>
      </c>
      <c r="D175" s="89">
        <v>40</v>
      </c>
      <c r="E175" s="89">
        <v>2.66</v>
      </c>
      <c r="F175" s="79">
        <v>0.48</v>
      </c>
      <c r="G175" s="101">
        <v>21.2</v>
      </c>
      <c r="H175" s="101">
        <v>99.6</v>
      </c>
      <c r="I175" s="102">
        <v>6.8000000000000005E-2</v>
      </c>
      <c r="J175" s="102">
        <v>3.2000000000000001E-2</v>
      </c>
      <c r="K175" s="102"/>
      <c r="L175" s="102"/>
      <c r="M175" s="102"/>
      <c r="N175" s="102">
        <v>11.6</v>
      </c>
      <c r="O175" s="102">
        <v>60</v>
      </c>
      <c r="P175" s="102">
        <v>18.8</v>
      </c>
      <c r="Q175" s="102">
        <v>94</v>
      </c>
      <c r="R175" s="102">
        <v>1.56</v>
      </c>
      <c r="S175" s="102">
        <v>20.399999999999999</v>
      </c>
      <c r="T175" s="103">
        <v>90</v>
      </c>
    </row>
    <row r="176" spans="1:20" ht="15.95" customHeight="1" thickBot="1" x14ac:dyDescent="0.3">
      <c r="A176" s="1"/>
      <c r="B176" s="18"/>
      <c r="C176" s="105" t="s">
        <v>42</v>
      </c>
      <c r="D176" s="197">
        <v>860</v>
      </c>
      <c r="E176" s="293">
        <f>SUM(SUM(E170:E175))</f>
        <v>28.28</v>
      </c>
      <c r="F176" s="294">
        <f t="shared" ref="F176:S176" si="29">SUM(SUM(F170:F175))</f>
        <v>26.270000000000003</v>
      </c>
      <c r="G176" s="295">
        <f t="shared" si="29"/>
        <v>104.4</v>
      </c>
      <c r="H176" s="296">
        <f t="shared" si="29"/>
        <v>767.4</v>
      </c>
      <c r="I176" s="293">
        <f t="shared" si="29"/>
        <v>0.439</v>
      </c>
      <c r="J176" s="293">
        <f t="shared" si="29"/>
        <v>0.29700000000000004</v>
      </c>
      <c r="K176" s="293">
        <f t="shared" si="29"/>
        <v>0</v>
      </c>
      <c r="L176" s="293">
        <f t="shared" si="29"/>
        <v>447.226</v>
      </c>
      <c r="M176" s="293">
        <f t="shared" si="29"/>
        <v>16.61</v>
      </c>
      <c r="N176" s="293">
        <f t="shared" si="29"/>
        <v>95.289999999999992</v>
      </c>
      <c r="O176" s="293">
        <f t="shared" si="29"/>
        <v>413.26</v>
      </c>
      <c r="P176" s="293">
        <f t="shared" si="29"/>
        <v>115.39</v>
      </c>
      <c r="Q176" s="294">
        <f t="shared" si="29"/>
        <v>1402.71</v>
      </c>
      <c r="R176" s="293">
        <f t="shared" si="29"/>
        <v>6.6</v>
      </c>
      <c r="S176" s="293">
        <f t="shared" si="29"/>
        <v>62.19</v>
      </c>
      <c r="T176" s="99"/>
    </row>
    <row r="177" spans="1:20" ht="16.5" thickBot="1" x14ac:dyDescent="0.3">
      <c r="A177" s="1"/>
      <c r="B177" s="16"/>
      <c r="C177" s="100" t="s">
        <v>126</v>
      </c>
      <c r="D177" s="132">
        <v>80</v>
      </c>
      <c r="E177" s="91">
        <v>8.4499999999999993</v>
      </c>
      <c r="F177" s="92">
        <v>7.53</v>
      </c>
      <c r="G177" s="93">
        <v>16.920000000000002</v>
      </c>
      <c r="H177" s="92">
        <v>170</v>
      </c>
      <c r="I177" s="91">
        <v>6.4000000000000001E-2</v>
      </c>
      <c r="J177" s="92">
        <v>7.0000000000000007E-2</v>
      </c>
      <c r="K177" s="93">
        <v>0.182</v>
      </c>
      <c r="L177" s="92">
        <v>27.56</v>
      </c>
      <c r="M177" s="93">
        <v>0.7</v>
      </c>
      <c r="N177" s="92">
        <v>98.56</v>
      </c>
      <c r="O177" s="93">
        <v>106.46</v>
      </c>
      <c r="P177" s="92">
        <v>14.28</v>
      </c>
      <c r="Q177" s="93">
        <v>112</v>
      </c>
      <c r="R177" s="92">
        <v>0.78</v>
      </c>
      <c r="S177" s="94">
        <v>2.39</v>
      </c>
      <c r="T177" s="99">
        <v>88</v>
      </c>
    </row>
    <row r="178" spans="1:20" ht="19.5" customHeight="1" thickBot="1" x14ac:dyDescent="0.3">
      <c r="A178" s="1"/>
      <c r="B178" s="16" t="s">
        <v>65</v>
      </c>
      <c r="C178" s="297" t="s">
        <v>127</v>
      </c>
      <c r="D178" s="99">
        <v>20</v>
      </c>
      <c r="E178" s="99">
        <v>0.02</v>
      </c>
      <c r="F178" s="99"/>
      <c r="G178" s="99">
        <v>15</v>
      </c>
      <c r="H178" s="298">
        <v>60</v>
      </c>
      <c r="I178" s="99"/>
      <c r="J178" s="298"/>
      <c r="K178" s="99"/>
      <c r="L178" s="99"/>
      <c r="M178" s="298"/>
      <c r="N178" s="99">
        <v>0.8</v>
      </c>
      <c r="O178" s="298">
        <v>0.2</v>
      </c>
      <c r="P178" s="99">
        <v>0.4</v>
      </c>
      <c r="Q178" s="99">
        <v>0.8</v>
      </c>
      <c r="R178" s="298">
        <v>0.08</v>
      </c>
      <c r="S178" s="99"/>
      <c r="T178" s="115">
        <v>95</v>
      </c>
    </row>
    <row r="179" spans="1:20" ht="15.75" thickBot="1" x14ac:dyDescent="0.3">
      <c r="A179" s="1"/>
      <c r="B179" s="15"/>
      <c r="C179" s="100" t="s">
        <v>128</v>
      </c>
      <c r="D179" s="89">
        <v>200</v>
      </c>
      <c r="E179" s="89">
        <v>0.1</v>
      </c>
      <c r="F179" s="79">
        <v>0</v>
      </c>
      <c r="G179" s="101">
        <v>7.4999999999999997E-2</v>
      </c>
      <c r="H179" s="80">
        <v>0.75</v>
      </c>
      <c r="I179" s="79"/>
      <c r="J179" s="80">
        <v>0.01</v>
      </c>
      <c r="K179" s="79"/>
      <c r="L179" s="79">
        <v>0.3</v>
      </c>
      <c r="M179" s="80">
        <v>0.04</v>
      </c>
      <c r="N179" s="79">
        <v>4.4000000000000004</v>
      </c>
      <c r="O179" s="80">
        <v>7.2</v>
      </c>
      <c r="P179" s="79">
        <v>3.8</v>
      </c>
      <c r="Q179" s="79">
        <v>20.6</v>
      </c>
      <c r="R179" s="80">
        <v>0.7</v>
      </c>
      <c r="S179" s="79"/>
      <c r="T179" s="99">
        <v>70</v>
      </c>
    </row>
    <row r="180" spans="1:20" ht="19.5" customHeight="1" thickBot="1" x14ac:dyDescent="0.3">
      <c r="A180" s="1"/>
      <c r="B180" s="20"/>
      <c r="C180" s="148" t="s">
        <v>48</v>
      </c>
      <c r="D180" s="203">
        <v>300</v>
      </c>
      <c r="E180" s="204">
        <f>SUM(SUM(E177:E179))</f>
        <v>8.5699999999999985</v>
      </c>
      <c r="F180" s="204">
        <f>SUM(SUM(F177:F179))</f>
        <v>7.53</v>
      </c>
      <c r="G180" s="299">
        <f>SUM(SUM(G177:G179))</f>
        <v>31.995000000000001</v>
      </c>
      <c r="H180" s="204">
        <f>SUM(SUM(H177:H179))</f>
        <v>230.75</v>
      </c>
      <c r="I180" s="204">
        <f t="shared" ref="I180:S180" si="30">SUM(SUM(I177:I179))</f>
        <v>6.4000000000000001E-2</v>
      </c>
      <c r="J180" s="204">
        <f t="shared" si="30"/>
        <v>0.08</v>
      </c>
      <c r="K180" s="204">
        <f t="shared" si="30"/>
        <v>0.182</v>
      </c>
      <c r="L180" s="204">
        <f t="shared" si="30"/>
        <v>27.86</v>
      </c>
      <c r="M180" s="204">
        <f t="shared" si="30"/>
        <v>0.74</v>
      </c>
      <c r="N180" s="204">
        <f t="shared" si="30"/>
        <v>103.76</v>
      </c>
      <c r="O180" s="204">
        <f t="shared" si="30"/>
        <v>113.86</v>
      </c>
      <c r="P180" s="204">
        <f t="shared" si="30"/>
        <v>18.48</v>
      </c>
      <c r="Q180" s="204">
        <f t="shared" si="30"/>
        <v>133.4</v>
      </c>
      <c r="R180" s="204">
        <f t="shared" si="30"/>
        <v>1.56</v>
      </c>
      <c r="S180" s="256">
        <f t="shared" si="30"/>
        <v>2.39</v>
      </c>
      <c r="T180" s="151"/>
    </row>
    <row r="181" spans="1:20" ht="16.5" thickBot="1" x14ac:dyDescent="0.3">
      <c r="A181" s="1"/>
      <c r="B181" s="22"/>
      <c r="C181" s="153" t="s">
        <v>49</v>
      </c>
      <c r="D181" s="300">
        <v>1730</v>
      </c>
      <c r="E181" s="206">
        <f>SUM(E169,E176,E180,)</f>
        <v>56.160000000000004</v>
      </c>
      <c r="F181" s="206">
        <f>SUM(F169,F176,F180,)</f>
        <v>45.53</v>
      </c>
      <c r="G181" s="301">
        <f>SUM(G169,G176,G180,)</f>
        <v>219.53500000000003</v>
      </c>
      <c r="H181" s="244">
        <f>SUM(H169,H176,H180,)</f>
        <v>1518.77</v>
      </c>
      <c r="I181" s="206">
        <f t="shared" ref="I181:R181" si="31">SUM(I169,I176,I180,)</f>
        <v>0.74199999999999999</v>
      </c>
      <c r="J181" s="206">
        <f t="shared" si="31"/>
        <v>0.70100000000000007</v>
      </c>
      <c r="K181" s="206">
        <f t="shared" si="31"/>
        <v>0.28799999999999998</v>
      </c>
      <c r="L181" s="206">
        <f t="shared" si="31"/>
        <v>528.35599999999999</v>
      </c>
      <c r="M181" s="206">
        <f t="shared" si="31"/>
        <v>79.147499999999994</v>
      </c>
      <c r="N181" s="206">
        <f t="shared" si="31"/>
        <v>475.25</v>
      </c>
      <c r="O181" s="206">
        <f t="shared" si="31"/>
        <v>846.76</v>
      </c>
      <c r="P181" s="206">
        <f t="shared" si="31"/>
        <v>214.07</v>
      </c>
      <c r="Q181" s="206">
        <f t="shared" si="31"/>
        <v>2169.96</v>
      </c>
      <c r="R181" s="206">
        <f t="shared" si="31"/>
        <v>12.15</v>
      </c>
      <c r="S181" s="206">
        <f>SUM(S169,S176,S180,)/1000</f>
        <v>0.10838</v>
      </c>
      <c r="T181" s="156"/>
    </row>
    <row r="182" spans="1:20" ht="20.45" customHeight="1" thickBot="1" x14ac:dyDescent="0.3">
      <c r="A182" s="1"/>
      <c r="B182" s="38"/>
      <c r="C182" s="273" t="s">
        <v>50</v>
      </c>
      <c r="D182" s="208"/>
      <c r="E182" s="162">
        <f>E181*100/77</f>
        <v>72.935064935064929</v>
      </c>
      <c r="F182" s="209">
        <f>F181*100/79</f>
        <v>57.632911392405063</v>
      </c>
      <c r="G182" s="209">
        <f>G181*100/335</f>
        <v>65.532835820895528</v>
      </c>
      <c r="H182" s="209">
        <f>H181*100/2350</f>
        <v>64.628510638297868</v>
      </c>
      <c r="I182" s="161">
        <f>I181*100/1.2</f>
        <v>61.833333333333336</v>
      </c>
      <c r="J182" s="162">
        <f>J181*100/1.4</f>
        <v>50.071428571428584</v>
      </c>
      <c r="K182" s="162">
        <f>K181*100/10</f>
        <v>2.88</v>
      </c>
      <c r="L182" s="162">
        <f>L181*100/700</f>
        <v>75.479428571428571</v>
      </c>
      <c r="M182" s="162">
        <f>M181*100/60</f>
        <v>131.91249999999999</v>
      </c>
      <c r="N182" s="162">
        <f>N181*100/1100</f>
        <v>43.204545454545453</v>
      </c>
      <c r="O182" s="162">
        <f>O181*100/1100</f>
        <v>76.978181818181824</v>
      </c>
      <c r="P182" s="162">
        <f>P181*100/250</f>
        <v>85.628</v>
      </c>
      <c r="Q182" s="162">
        <f>Q181*100/1100</f>
        <v>197.26909090909092</v>
      </c>
      <c r="R182" s="161">
        <f>R181*100/12</f>
        <v>101.25</v>
      </c>
      <c r="S182" s="163">
        <f>S181*100/0.1</f>
        <v>108.38000000000001</v>
      </c>
      <c r="T182" s="156"/>
    </row>
    <row r="183" spans="1:20" x14ac:dyDescent="0.25">
      <c r="A183" s="1"/>
      <c r="B183" s="29"/>
      <c r="C183" s="30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23"/>
    </row>
    <row r="184" spans="1:20" ht="0.6" customHeight="1" x14ac:dyDescent="0.25">
      <c r="A184" s="1"/>
      <c r="B184" s="29"/>
      <c r="C184" s="48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23"/>
    </row>
    <row r="185" spans="1:20" ht="14.1" customHeight="1" thickBot="1" x14ac:dyDescent="0.3">
      <c r="A185" s="1"/>
      <c r="B185" s="29"/>
      <c r="C185" s="30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23"/>
    </row>
    <row r="186" spans="1:20" ht="15.75" thickBot="1" x14ac:dyDescent="0.3">
      <c r="A186" s="1"/>
      <c r="B186" s="54" t="s">
        <v>0</v>
      </c>
      <c r="C186" s="56" t="s">
        <v>1</v>
      </c>
      <c r="D186" s="56" t="s">
        <v>2</v>
      </c>
      <c r="E186" s="58" t="s">
        <v>3</v>
      </c>
      <c r="F186" s="59"/>
      <c r="G186" s="60"/>
      <c r="H186" s="56" t="s">
        <v>4</v>
      </c>
      <c r="I186" s="58" t="s">
        <v>5</v>
      </c>
      <c r="J186" s="59"/>
      <c r="K186" s="59"/>
      <c r="L186" s="59"/>
      <c r="M186" s="60"/>
      <c r="N186" s="58" t="s">
        <v>6</v>
      </c>
      <c r="O186" s="59"/>
      <c r="P186" s="59"/>
      <c r="Q186" s="59"/>
      <c r="R186" s="59"/>
      <c r="S186" s="60"/>
      <c r="T186" s="64" t="s">
        <v>7</v>
      </c>
    </row>
    <row r="187" spans="1:20" ht="29.25" thickBot="1" x14ac:dyDescent="0.3">
      <c r="A187" s="1"/>
      <c r="B187" s="55"/>
      <c r="C187" s="57"/>
      <c r="D187" s="57"/>
      <c r="E187" s="21" t="s">
        <v>8</v>
      </c>
      <c r="F187" s="21" t="s">
        <v>9</v>
      </c>
      <c r="G187" s="21" t="s">
        <v>10</v>
      </c>
      <c r="H187" s="57"/>
      <c r="I187" s="32" t="s">
        <v>11</v>
      </c>
      <c r="J187" s="32" t="s">
        <v>12</v>
      </c>
      <c r="K187" s="32" t="s">
        <v>13</v>
      </c>
      <c r="L187" s="32" t="s">
        <v>14</v>
      </c>
      <c r="M187" s="32" t="s">
        <v>15</v>
      </c>
      <c r="N187" s="32" t="s">
        <v>16</v>
      </c>
      <c r="O187" s="32" t="s">
        <v>17</v>
      </c>
      <c r="P187" s="32" t="s">
        <v>18</v>
      </c>
      <c r="Q187" s="32" t="s">
        <v>19</v>
      </c>
      <c r="R187" s="32" t="s">
        <v>20</v>
      </c>
      <c r="S187" s="32" t="s">
        <v>21</v>
      </c>
      <c r="T187" s="65"/>
    </row>
    <row r="188" spans="1:20" ht="15" customHeight="1" x14ac:dyDescent="0.25">
      <c r="A188" s="1"/>
      <c r="B188" s="6"/>
      <c r="C188" s="7" t="s">
        <v>107</v>
      </c>
      <c r="D188" s="66"/>
      <c r="E188" s="66"/>
      <c r="F188" s="66"/>
      <c r="G188" s="66"/>
      <c r="H188" s="66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68"/>
    </row>
    <row r="189" spans="1:20" ht="15.75" thickBot="1" x14ac:dyDescent="0.3">
      <c r="A189" s="1"/>
      <c r="B189" s="9"/>
      <c r="C189" s="10" t="s">
        <v>119</v>
      </c>
      <c r="D189" s="70"/>
      <c r="E189" s="70"/>
      <c r="F189" s="70"/>
      <c r="G189" s="70"/>
      <c r="H189" s="70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69"/>
    </row>
    <row r="190" spans="1:20" ht="16.5" thickBot="1" x14ac:dyDescent="0.3">
      <c r="A190" s="1"/>
      <c r="B190" s="6"/>
      <c r="C190" s="302" t="s">
        <v>156</v>
      </c>
      <c r="D190" s="303" t="s">
        <v>81</v>
      </c>
      <c r="E190" s="89">
        <v>3.14</v>
      </c>
      <c r="F190" s="89">
        <v>7.52</v>
      </c>
      <c r="G190" s="79">
        <v>19.78</v>
      </c>
      <c r="H190" s="80">
        <v>150.97</v>
      </c>
      <c r="I190" s="82">
        <v>6.5000000000000002E-2</v>
      </c>
      <c r="J190" s="82">
        <v>3.2000000000000001E-2</v>
      </c>
      <c r="K190" s="92">
        <v>0.13</v>
      </c>
      <c r="L190" s="84">
        <v>45</v>
      </c>
      <c r="M190" s="247"/>
      <c r="N190" s="84">
        <v>11.2</v>
      </c>
      <c r="O190" s="247">
        <v>37</v>
      </c>
      <c r="P190" s="84">
        <v>13.2</v>
      </c>
      <c r="Q190" s="247">
        <v>55.4</v>
      </c>
      <c r="R190" s="84">
        <v>0.82</v>
      </c>
      <c r="S190" s="85">
        <v>15.44</v>
      </c>
      <c r="T190" s="248">
        <v>1</v>
      </c>
    </row>
    <row r="191" spans="1:20" ht="16.5" thickBot="1" x14ac:dyDescent="0.3">
      <c r="A191" s="1"/>
      <c r="B191" s="13"/>
      <c r="C191" s="88" t="s">
        <v>130</v>
      </c>
      <c r="D191" s="143" t="s">
        <v>54</v>
      </c>
      <c r="E191" s="218">
        <v>17.5</v>
      </c>
      <c r="F191" s="216">
        <v>11</v>
      </c>
      <c r="G191" s="216">
        <v>22.8</v>
      </c>
      <c r="H191" s="217">
        <v>261</v>
      </c>
      <c r="I191" s="92">
        <v>4.4999999999999998E-2</v>
      </c>
      <c r="J191" s="92">
        <v>0.223</v>
      </c>
      <c r="K191" s="93">
        <v>0.36299999999999999</v>
      </c>
      <c r="L191" s="92">
        <v>29.86</v>
      </c>
      <c r="M191" s="93">
        <v>0.09</v>
      </c>
      <c r="N191" s="92">
        <v>157.4</v>
      </c>
      <c r="O191" s="93">
        <v>126.65</v>
      </c>
      <c r="P191" s="92">
        <v>22.92</v>
      </c>
      <c r="Q191" s="93">
        <v>113.03</v>
      </c>
      <c r="R191" s="92">
        <v>0.62</v>
      </c>
      <c r="S191" s="94">
        <v>9.3800000000000008</v>
      </c>
      <c r="T191" s="129">
        <v>37</v>
      </c>
    </row>
    <row r="192" spans="1:20" ht="30.75" thickBot="1" x14ac:dyDescent="0.3">
      <c r="A192" s="1"/>
      <c r="B192" s="19" t="s">
        <v>71</v>
      </c>
      <c r="C192" s="88" t="s">
        <v>30</v>
      </c>
      <c r="D192" s="89" t="s">
        <v>31</v>
      </c>
      <c r="E192" s="96">
        <v>0.2</v>
      </c>
      <c r="F192" s="97">
        <v>0.01</v>
      </c>
      <c r="G192" s="97">
        <v>9.9</v>
      </c>
      <c r="H192" s="98">
        <v>41</v>
      </c>
      <c r="I192" s="91">
        <v>1E-3</v>
      </c>
      <c r="J192" s="92">
        <v>8.9999999999999998E-4</v>
      </c>
      <c r="K192" s="93"/>
      <c r="L192" s="92">
        <v>0.05</v>
      </c>
      <c r="M192" s="93">
        <v>2.2000000000000002</v>
      </c>
      <c r="N192" s="92">
        <v>15.8</v>
      </c>
      <c r="O192" s="93">
        <v>8</v>
      </c>
      <c r="P192" s="92">
        <v>6</v>
      </c>
      <c r="Q192" s="93">
        <v>33.700000000000003</v>
      </c>
      <c r="R192" s="92">
        <v>0.78</v>
      </c>
      <c r="S192" s="94">
        <v>5.0000000000000001E-3</v>
      </c>
      <c r="T192" s="99">
        <v>73</v>
      </c>
    </row>
    <row r="193" spans="1:20" ht="15.75" thickBot="1" x14ac:dyDescent="0.3">
      <c r="A193" s="1"/>
      <c r="B193" s="19"/>
      <c r="C193" s="88" t="s">
        <v>41</v>
      </c>
      <c r="D193" s="80">
        <v>50</v>
      </c>
      <c r="E193" s="81">
        <v>4</v>
      </c>
      <c r="F193" s="80">
        <v>0.5</v>
      </c>
      <c r="G193" s="81">
        <v>23</v>
      </c>
      <c r="H193" s="101">
        <v>112.5</v>
      </c>
      <c r="I193" s="101">
        <v>5.5E-2</v>
      </c>
      <c r="J193" s="101">
        <v>1.4999999999999999E-2</v>
      </c>
      <c r="K193" s="101"/>
      <c r="L193" s="101"/>
      <c r="M193" s="101"/>
      <c r="N193" s="101">
        <v>10</v>
      </c>
      <c r="O193" s="101">
        <v>32.5</v>
      </c>
      <c r="P193" s="101">
        <v>7</v>
      </c>
      <c r="Q193" s="80">
        <v>46.5</v>
      </c>
      <c r="R193" s="79">
        <v>0.55000000000000004</v>
      </c>
      <c r="S193" s="101">
        <v>19.3</v>
      </c>
      <c r="T193" s="99">
        <v>89</v>
      </c>
    </row>
    <row r="194" spans="1:20" ht="15.75" thickBot="1" x14ac:dyDescent="0.3">
      <c r="A194" s="1"/>
      <c r="B194" s="19"/>
      <c r="C194" s="173" t="s">
        <v>32</v>
      </c>
      <c r="D194" s="89">
        <v>40</v>
      </c>
      <c r="E194" s="89">
        <v>2.66</v>
      </c>
      <c r="F194" s="79">
        <v>0.48</v>
      </c>
      <c r="G194" s="101">
        <v>21.2</v>
      </c>
      <c r="H194" s="101">
        <v>99.6</v>
      </c>
      <c r="I194" s="102">
        <v>6.8000000000000005E-2</v>
      </c>
      <c r="J194" s="79">
        <v>3.2000000000000001E-2</v>
      </c>
      <c r="K194" s="101"/>
      <c r="L194" s="101"/>
      <c r="M194" s="101"/>
      <c r="N194" s="101">
        <v>11.6</v>
      </c>
      <c r="O194" s="101">
        <v>60</v>
      </c>
      <c r="P194" s="101">
        <v>18.8</v>
      </c>
      <c r="Q194" s="101">
        <v>94</v>
      </c>
      <c r="R194" s="101">
        <v>1.56</v>
      </c>
      <c r="S194" s="101">
        <v>20.399999999999999</v>
      </c>
      <c r="T194" s="99">
        <v>90</v>
      </c>
    </row>
    <row r="195" spans="1:20" ht="18.95" customHeight="1" thickBot="1" x14ac:dyDescent="0.3">
      <c r="A195" s="1"/>
      <c r="B195" s="14" t="s">
        <v>33</v>
      </c>
      <c r="C195" s="105" t="s">
        <v>34</v>
      </c>
      <c r="D195" s="106">
        <v>507</v>
      </c>
      <c r="E195" s="304">
        <f>SUM(E190:E194)</f>
        <v>27.5</v>
      </c>
      <c r="F195" s="304">
        <f>SUM(F190:F194)</f>
        <v>19.510000000000002</v>
      </c>
      <c r="G195" s="304">
        <f>SUM(G190:G194)</f>
        <v>96.679999999999993</v>
      </c>
      <c r="H195" s="305">
        <f>SUM(H190:H194)</f>
        <v>665.07</v>
      </c>
      <c r="I195" s="127">
        <f t="shared" ref="I195:S195" si="32">SUM(I190:I194)</f>
        <v>0.23400000000000001</v>
      </c>
      <c r="J195" s="304">
        <f t="shared" si="32"/>
        <v>0.30290000000000006</v>
      </c>
      <c r="K195" s="304">
        <f t="shared" si="32"/>
        <v>0.49299999999999999</v>
      </c>
      <c r="L195" s="304">
        <f t="shared" si="32"/>
        <v>74.91</v>
      </c>
      <c r="M195" s="304">
        <f t="shared" si="32"/>
        <v>2.29</v>
      </c>
      <c r="N195" s="304">
        <f t="shared" si="32"/>
        <v>206</v>
      </c>
      <c r="O195" s="304">
        <f t="shared" si="32"/>
        <v>264.14999999999998</v>
      </c>
      <c r="P195" s="304">
        <f t="shared" si="32"/>
        <v>67.92</v>
      </c>
      <c r="Q195" s="306">
        <f t="shared" si="32"/>
        <v>342.63</v>
      </c>
      <c r="R195" s="306">
        <f t="shared" si="32"/>
        <v>4.33</v>
      </c>
      <c r="S195" s="306">
        <f t="shared" si="32"/>
        <v>64.525000000000006</v>
      </c>
      <c r="T195" s="307"/>
    </row>
    <row r="196" spans="1:20" ht="16.5" thickBot="1" x14ac:dyDescent="0.3">
      <c r="A196" s="1"/>
      <c r="B196" s="13"/>
      <c r="C196" s="100" t="s">
        <v>52</v>
      </c>
      <c r="D196" s="99">
        <v>60</v>
      </c>
      <c r="E196" s="99">
        <v>0.5</v>
      </c>
      <c r="F196" s="99">
        <v>0.1</v>
      </c>
      <c r="G196" s="99">
        <v>1.5</v>
      </c>
      <c r="H196" s="99">
        <v>8</v>
      </c>
      <c r="I196" s="83">
        <v>1.7999999999999999E-2</v>
      </c>
      <c r="J196" s="184">
        <v>2.4E-2</v>
      </c>
      <c r="K196" s="83"/>
      <c r="L196" s="184">
        <v>6</v>
      </c>
      <c r="M196" s="83">
        <v>6</v>
      </c>
      <c r="N196" s="184">
        <v>13.8</v>
      </c>
      <c r="O196" s="83">
        <v>25.2</v>
      </c>
      <c r="P196" s="83">
        <v>8.4</v>
      </c>
      <c r="Q196" s="184">
        <v>84.6</v>
      </c>
      <c r="R196" s="83">
        <v>0.36</v>
      </c>
      <c r="S196" s="185">
        <v>1.8</v>
      </c>
      <c r="T196" s="99">
        <v>15</v>
      </c>
    </row>
    <row r="197" spans="1:20" ht="16.5" thickBot="1" x14ac:dyDescent="0.3">
      <c r="A197" s="1"/>
      <c r="B197" s="13"/>
      <c r="C197" s="88" t="s">
        <v>131</v>
      </c>
      <c r="D197" s="120" t="s">
        <v>132</v>
      </c>
      <c r="E197" s="188">
        <v>4.4000000000000004</v>
      </c>
      <c r="F197" s="189">
        <v>5.3</v>
      </c>
      <c r="G197" s="189">
        <v>24.2</v>
      </c>
      <c r="H197" s="190">
        <v>162</v>
      </c>
      <c r="I197" s="136">
        <v>0.05</v>
      </c>
      <c r="J197" s="135">
        <v>0.04</v>
      </c>
      <c r="K197" s="136">
        <v>6.3E-2</v>
      </c>
      <c r="L197" s="136">
        <v>115.09</v>
      </c>
      <c r="M197" s="135">
        <v>4.1399999999999997</v>
      </c>
      <c r="N197" s="136">
        <v>11.71</v>
      </c>
      <c r="O197" s="135">
        <v>40.54</v>
      </c>
      <c r="P197" s="136">
        <v>14.41</v>
      </c>
      <c r="Q197" s="136">
        <v>250</v>
      </c>
      <c r="R197" s="135">
        <v>0.60799999999999998</v>
      </c>
      <c r="S197" s="136">
        <v>11.57</v>
      </c>
      <c r="T197" s="129">
        <v>27</v>
      </c>
    </row>
    <row r="198" spans="1:20" ht="15.6" customHeight="1" thickBot="1" x14ac:dyDescent="0.3">
      <c r="A198" s="1"/>
      <c r="B198" s="13"/>
      <c r="C198" s="262" t="s">
        <v>133</v>
      </c>
      <c r="D198" s="99" t="s">
        <v>134</v>
      </c>
      <c r="E198" s="196">
        <v>17.399999999999999</v>
      </c>
      <c r="F198" s="99">
        <v>10.8</v>
      </c>
      <c r="G198" s="129">
        <v>5.6</v>
      </c>
      <c r="H198" s="298">
        <v>189.5</v>
      </c>
      <c r="I198" s="91">
        <v>0.22700000000000001</v>
      </c>
      <c r="J198" s="92">
        <v>8.6999999999999994E-2</v>
      </c>
      <c r="K198" s="93">
        <v>0.23200000000000001</v>
      </c>
      <c r="L198" s="92">
        <v>4.17</v>
      </c>
      <c r="M198" s="93">
        <v>1.35</v>
      </c>
      <c r="N198" s="92">
        <v>41.6</v>
      </c>
      <c r="O198" s="93">
        <v>232.47</v>
      </c>
      <c r="P198" s="92">
        <v>53.84</v>
      </c>
      <c r="Q198" s="93">
        <v>394.88</v>
      </c>
      <c r="R198" s="92">
        <v>1</v>
      </c>
      <c r="S198" s="94">
        <v>45.6</v>
      </c>
      <c r="T198" s="115">
        <v>40</v>
      </c>
    </row>
    <row r="199" spans="1:20" ht="16.5" thickBot="1" x14ac:dyDescent="0.3">
      <c r="A199" s="1"/>
      <c r="B199" s="19" t="s">
        <v>38</v>
      </c>
      <c r="C199" s="88" t="s">
        <v>135</v>
      </c>
      <c r="D199" s="79">
        <v>150</v>
      </c>
      <c r="E199" s="308">
        <v>3.6</v>
      </c>
      <c r="F199" s="309">
        <v>3.9</v>
      </c>
      <c r="G199" s="309">
        <v>35.9</v>
      </c>
      <c r="H199" s="310">
        <v>193</v>
      </c>
      <c r="I199" s="91">
        <v>4.4999999999999998E-2</v>
      </c>
      <c r="J199" s="92">
        <v>2.3E-2</v>
      </c>
      <c r="K199" s="93">
        <v>5.6000000000000001E-2</v>
      </c>
      <c r="L199" s="92">
        <v>159.26</v>
      </c>
      <c r="M199" s="93">
        <v>0.28000000000000003</v>
      </c>
      <c r="N199" s="92">
        <v>8.68</v>
      </c>
      <c r="O199" s="93">
        <v>68.150000000000006</v>
      </c>
      <c r="P199" s="92">
        <v>25.47</v>
      </c>
      <c r="Q199" s="93">
        <v>69.64</v>
      </c>
      <c r="R199" s="92">
        <v>0.51</v>
      </c>
      <c r="S199" s="94">
        <v>1.39</v>
      </c>
      <c r="T199" s="129">
        <v>57</v>
      </c>
    </row>
    <row r="200" spans="1:20" ht="16.5" thickBot="1" x14ac:dyDescent="0.3">
      <c r="A200" s="1"/>
      <c r="B200" s="19"/>
      <c r="C200" s="100" t="s">
        <v>76</v>
      </c>
      <c r="D200" s="231">
        <v>200</v>
      </c>
      <c r="E200" s="189">
        <v>0.96</v>
      </c>
      <c r="F200" s="189">
        <v>0.06</v>
      </c>
      <c r="G200" s="189">
        <v>10</v>
      </c>
      <c r="H200" s="190">
        <v>44</v>
      </c>
      <c r="I200" s="91">
        <v>2.5000000000000001E-3</v>
      </c>
      <c r="J200" s="91">
        <v>4.0000000000000001E-3</v>
      </c>
      <c r="K200" s="92"/>
      <c r="L200" s="93">
        <v>0.98</v>
      </c>
      <c r="M200" s="92">
        <v>5.12</v>
      </c>
      <c r="N200" s="93">
        <v>6.2480000000000002</v>
      </c>
      <c r="O200" s="92">
        <v>7.49</v>
      </c>
      <c r="P200" s="93">
        <v>3.75</v>
      </c>
      <c r="Q200" s="92">
        <v>39.314</v>
      </c>
      <c r="R200" s="94">
        <v>0.16</v>
      </c>
      <c r="S200" s="94">
        <v>0.123</v>
      </c>
      <c r="T200" s="129">
        <v>69</v>
      </c>
    </row>
    <row r="201" spans="1:20" ht="15.75" thickBot="1" x14ac:dyDescent="0.3">
      <c r="A201" s="1"/>
      <c r="B201" s="72"/>
      <c r="C201" s="88" t="s">
        <v>41</v>
      </c>
      <c r="D201" s="80">
        <v>50</v>
      </c>
      <c r="E201" s="81">
        <v>4</v>
      </c>
      <c r="F201" s="80">
        <v>0.5</v>
      </c>
      <c r="G201" s="81">
        <v>23</v>
      </c>
      <c r="H201" s="101">
        <v>112.5</v>
      </c>
      <c r="I201" s="101">
        <v>5.5E-2</v>
      </c>
      <c r="J201" s="101">
        <v>1.4999999999999999E-2</v>
      </c>
      <c r="K201" s="101"/>
      <c r="L201" s="101"/>
      <c r="M201" s="101"/>
      <c r="N201" s="101">
        <v>10</v>
      </c>
      <c r="O201" s="101">
        <v>32.5</v>
      </c>
      <c r="P201" s="101">
        <v>7</v>
      </c>
      <c r="Q201" s="80">
        <v>46.5</v>
      </c>
      <c r="R201" s="79">
        <v>0.55000000000000004</v>
      </c>
      <c r="S201" s="101">
        <v>19.3</v>
      </c>
      <c r="T201" s="99">
        <v>89</v>
      </c>
    </row>
    <row r="202" spans="1:20" ht="15.75" thickBot="1" x14ac:dyDescent="0.3">
      <c r="A202" s="1"/>
      <c r="B202" s="72"/>
      <c r="C202" s="100" t="s">
        <v>32</v>
      </c>
      <c r="D202" s="120">
        <v>30</v>
      </c>
      <c r="E202" s="121">
        <v>2</v>
      </c>
      <c r="F202" s="122">
        <v>0.36</v>
      </c>
      <c r="G202" s="123">
        <v>15.87</v>
      </c>
      <c r="H202" s="124">
        <v>74.7</v>
      </c>
      <c r="I202" s="79">
        <v>5.0999999999999997E-2</v>
      </c>
      <c r="J202" s="79">
        <v>2.4E-2</v>
      </c>
      <c r="K202" s="120"/>
      <c r="L202" s="79"/>
      <c r="M202" s="120"/>
      <c r="N202" s="79">
        <v>8.6999999999999993</v>
      </c>
      <c r="O202" s="120">
        <v>45</v>
      </c>
      <c r="P202" s="79">
        <v>14.1</v>
      </c>
      <c r="Q202" s="120">
        <v>70.5</v>
      </c>
      <c r="R202" s="125">
        <v>1.17</v>
      </c>
      <c r="S202" s="101">
        <v>15.3</v>
      </c>
      <c r="T202" s="115">
        <v>90</v>
      </c>
    </row>
    <row r="203" spans="1:20" ht="19.5" customHeight="1" thickBot="1" x14ac:dyDescent="0.3">
      <c r="A203" s="1"/>
      <c r="B203" s="18"/>
      <c r="C203" s="105" t="s">
        <v>42</v>
      </c>
      <c r="D203" s="197">
        <v>845</v>
      </c>
      <c r="E203" s="104">
        <f>SUM(SUM(E196:E202))</f>
        <v>32.86</v>
      </c>
      <c r="F203" s="127">
        <f>SUM(SUM(F196:F202))</f>
        <v>21.019999999999996</v>
      </c>
      <c r="G203" s="128">
        <f>SUM(SUM(G196:G202))</f>
        <v>116.07</v>
      </c>
      <c r="H203" s="311">
        <f>SUM(SUM(H196:H202))</f>
        <v>783.7</v>
      </c>
      <c r="I203" s="104">
        <f t="shared" ref="I203:S203" si="33">SUM(SUM(I196:I202))</f>
        <v>0.44850000000000001</v>
      </c>
      <c r="J203" s="104">
        <f t="shared" si="33"/>
        <v>0.217</v>
      </c>
      <c r="K203" s="104">
        <f t="shared" si="33"/>
        <v>0.35100000000000003</v>
      </c>
      <c r="L203" s="104">
        <f t="shared" si="33"/>
        <v>285.5</v>
      </c>
      <c r="M203" s="104">
        <f t="shared" si="33"/>
        <v>16.89</v>
      </c>
      <c r="N203" s="104">
        <f t="shared" si="33"/>
        <v>100.738</v>
      </c>
      <c r="O203" s="104">
        <f t="shared" si="33"/>
        <v>451.35</v>
      </c>
      <c r="P203" s="104">
        <f t="shared" si="33"/>
        <v>126.97</v>
      </c>
      <c r="Q203" s="127">
        <f t="shared" si="33"/>
        <v>955.43399999999997</v>
      </c>
      <c r="R203" s="104">
        <f t="shared" si="33"/>
        <v>4.3579999999999997</v>
      </c>
      <c r="S203" s="104">
        <f t="shared" si="33"/>
        <v>95.082999999999998</v>
      </c>
      <c r="T203" s="99"/>
    </row>
    <row r="204" spans="1:20" ht="15.75" thickBot="1" x14ac:dyDescent="0.3">
      <c r="A204" s="1"/>
      <c r="B204" s="16"/>
      <c r="C204" s="100" t="s">
        <v>85</v>
      </c>
      <c r="D204" s="137">
        <v>150</v>
      </c>
      <c r="E204" s="132">
        <v>0.6</v>
      </c>
      <c r="F204" s="132">
        <v>0.45</v>
      </c>
      <c r="G204" s="132">
        <v>15.54</v>
      </c>
      <c r="H204" s="79">
        <v>70.5</v>
      </c>
      <c r="I204" s="125">
        <v>0.03</v>
      </c>
      <c r="J204" s="125">
        <v>4.4999999999999998E-2</v>
      </c>
      <c r="K204" s="125"/>
      <c r="L204" s="125">
        <v>3</v>
      </c>
      <c r="M204" s="125">
        <v>7.5</v>
      </c>
      <c r="N204" s="125">
        <v>28.5</v>
      </c>
      <c r="O204" s="125">
        <v>24</v>
      </c>
      <c r="P204" s="125">
        <v>18</v>
      </c>
      <c r="Q204" s="125">
        <v>232.5</v>
      </c>
      <c r="R204" s="125">
        <v>3.45</v>
      </c>
      <c r="S204" s="125">
        <v>1.5</v>
      </c>
      <c r="T204" s="103">
        <v>63</v>
      </c>
    </row>
    <row r="205" spans="1:20" ht="17.45" customHeight="1" thickBot="1" x14ac:dyDescent="0.3">
      <c r="A205" s="1"/>
      <c r="B205" s="16" t="s">
        <v>65</v>
      </c>
      <c r="C205" s="88" t="s">
        <v>77</v>
      </c>
      <c r="D205" s="132">
        <v>36</v>
      </c>
      <c r="E205" s="79">
        <v>1.9</v>
      </c>
      <c r="F205" s="79">
        <v>0.7</v>
      </c>
      <c r="G205" s="89">
        <v>17.8</v>
      </c>
      <c r="H205" s="79">
        <v>85</v>
      </c>
      <c r="I205" s="91">
        <v>2.1499999999999998E-2</v>
      </c>
      <c r="J205" s="91">
        <v>1.7999999999999999E-2</v>
      </c>
      <c r="K205" s="92">
        <v>9.4E-2</v>
      </c>
      <c r="L205" s="93">
        <v>6.5</v>
      </c>
      <c r="M205" s="92">
        <v>0.24</v>
      </c>
      <c r="N205" s="93">
        <v>6.0750000000000002</v>
      </c>
      <c r="O205" s="92">
        <v>18.79</v>
      </c>
      <c r="P205" s="93">
        <v>3.55</v>
      </c>
      <c r="Q205" s="92">
        <v>48.68</v>
      </c>
      <c r="R205" s="94">
        <v>0.47</v>
      </c>
      <c r="S205" s="94">
        <v>0.89</v>
      </c>
      <c r="T205" s="233">
        <v>85</v>
      </c>
    </row>
    <row r="206" spans="1:20" x14ac:dyDescent="0.25">
      <c r="A206" s="1"/>
      <c r="B206" s="16"/>
      <c r="C206" s="78" t="s">
        <v>45</v>
      </c>
      <c r="D206" s="137">
        <v>200</v>
      </c>
      <c r="E206" s="138">
        <v>5.8</v>
      </c>
      <c r="F206" s="132">
        <v>6.4</v>
      </c>
      <c r="G206" s="137">
        <v>8</v>
      </c>
      <c r="H206" s="132">
        <v>113</v>
      </c>
      <c r="I206" s="137">
        <v>0.04</v>
      </c>
      <c r="J206" s="137">
        <v>0.26</v>
      </c>
      <c r="K206" s="137"/>
      <c r="L206" s="137">
        <v>44</v>
      </c>
      <c r="M206" s="137">
        <v>0.6</v>
      </c>
      <c r="N206" s="137">
        <v>248</v>
      </c>
      <c r="O206" s="137">
        <v>184</v>
      </c>
      <c r="P206" s="137">
        <v>28</v>
      </c>
      <c r="Q206" s="139">
        <v>292</v>
      </c>
      <c r="R206" s="132">
        <v>0.2</v>
      </c>
      <c r="S206" s="139">
        <v>18</v>
      </c>
      <c r="T206" s="77">
        <v>78</v>
      </c>
    </row>
    <row r="207" spans="1:20" ht="15.75" thickBot="1" x14ac:dyDescent="0.3">
      <c r="A207" s="1"/>
      <c r="B207" s="16"/>
      <c r="C207" s="140" t="s">
        <v>46</v>
      </c>
      <c r="D207" s="141"/>
      <c r="E207" s="142"/>
      <c r="F207" s="143"/>
      <c r="G207" s="141"/>
      <c r="H207" s="143"/>
      <c r="I207" s="141"/>
      <c r="J207" s="141"/>
      <c r="K207" s="141"/>
      <c r="L207" s="141"/>
      <c r="M207" s="141"/>
      <c r="N207" s="141"/>
      <c r="O207" s="141"/>
      <c r="P207" s="141"/>
      <c r="Q207" s="144"/>
      <c r="R207" s="143"/>
      <c r="S207" s="144"/>
      <c r="T207" s="145"/>
    </row>
    <row r="208" spans="1:20" ht="18.95" customHeight="1" thickBot="1" x14ac:dyDescent="0.3">
      <c r="A208" s="1"/>
      <c r="B208" s="20"/>
      <c r="C208" s="148" t="s">
        <v>48</v>
      </c>
      <c r="D208" s="203">
        <f>SUM(D204:D207)</f>
        <v>386</v>
      </c>
      <c r="E208" s="203">
        <f>SUM(E204:E207)</f>
        <v>8.3000000000000007</v>
      </c>
      <c r="F208" s="203">
        <f>SUM(F204:F207)</f>
        <v>7.5500000000000007</v>
      </c>
      <c r="G208" s="203">
        <f>SUM(G204:G207)</f>
        <v>41.34</v>
      </c>
      <c r="H208" s="312">
        <f>SUM(H204:H207)</f>
        <v>268.5</v>
      </c>
      <c r="I208" s="313">
        <f t="shared" ref="I208:S208" si="34">SUM(I204:I207)</f>
        <v>9.1499999999999998E-2</v>
      </c>
      <c r="J208" s="203">
        <f t="shared" si="34"/>
        <v>0.32300000000000001</v>
      </c>
      <c r="K208" s="203">
        <f t="shared" si="34"/>
        <v>9.4E-2</v>
      </c>
      <c r="L208" s="203">
        <f t="shared" si="34"/>
        <v>53.5</v>
      </c>
      <c r="M208" s="203">
        <f t="shared" si="34"/>
        <v>8.34</v>
      </c>
      <c r="N208" s="203">
        <f t="shared" si="34"/>
        <v>282.57499999999999</v>
      </c>
      <c r="O208" s="203">
        <f t="shared" si="34"/>
        <v>226.79</v>
      </c>
      <c r="P208" s="203">
        <f t="shared" si="34"/>
        <v>49.55</v>
      </c>
      <c r="Q208" s="203">
        <f t="shared" si="34"/>
        <v>573.18000000000006</v>
      </c>
      <c r="R208" s="313">
        <f t="shared" si="34"/>
        <v>4.12</v>
      </c>
      <c r="S208" s="313">
        <f t="shared" si="34"/>
        <v>20.39</v>
      </c>
      <c r="T208" s="151"/>
    </row>
    <row r="209" spans="1:20" ht="16.5" thickBot="1" x14ac:dyDescent="0.3">
      <c r="A209" s="1"/>
      <c r="B209" s="38"/>
      <c r="C209" s="314" t="s">
        <v>49</v>
      </c>
      <c r="D209" s="300">
        <v>1738</v>
      </c>
      <c r="E209" s="206">
        <f>SUM(E195,E203,E208,)</f>
        <v>68.66</v>
      </c>
      <c r="F209" s="206">
        <f>SUM(F195,F203,F208,)</f>
        <v>48.08</v>
      </c>
      <c r="G209" s="206">
        <f>SUM(G195,G203,G208,)</f>
        <v>254.09</v>
      </c>
      <c r="H209" s="244">
        <f>SUM(H195,H203,H208,)</f>
        <v>1717.27</v>
      </c>
      <c r="I209" s="206">
        <f t="shared" ref="I209:R209" si="35">SUM(I195,I203,I208,)</f>
        <v>0.77400000000000002</v>
      </c>
      <c r="J209" s="206">
        <f t="shared" si="35"/>
        <v>0.84289999999999998</v>
      </c>
      <c r="K209" s="206">
        <f t="shared" si="35"/>
        <v>0.93800000000000006</v>
      </c>
      <c r="L209" s="206">
        <f t="shared" si="35"/>
        <v>413.90999999999997</v>
      </c>
      <c r="M209" s="206">
        <f t="shared" si="35"/>
        <v>27.52</v>
      </c>
      <c r="N209" s="206">
        <f t="shared" si="35"/>
        <v>589.31299999999999</v>
      </c>
      <c r="O209" s="206">
        <f t="shared" si="35"/>
        <v>942.29</v>
      </c>
      <c r="P209" s="206">
        <f t="shared" si="35"/>
        <v>244.44</v>
      </c>
      <c r="Q209" s="206">
        <f t="shared" si="35"/>
        <v>1871.2439999999999</v>
      </c>
      <c r="R209" s="206">
        <f t="shared" si="35"/>
        <v>12.808</v>
      </c>
      <c r="S209" s="206">
        <f>SUM(S195,S203,S208,)/1000</f>
        <v>0.17999799999999999</v>
      </c>
      <c r="T209" s="156"/>
    </row>
    <row r="210" spans="1:20" ht="21.6" customHeight="1" thickBot="1" x14ac:dyDescent="0.3">
      <c r="A210" s="1"/>
      <c r="B210" s="38"/>
      <c r="C210" s="273" t="s">
        <v>50</v>
      </c>
      <c r="D210" s="208"/>
      <c r="E210" s="162">
        <f>E209*100/77</f>
        <v>89.168831168831176</v>
      </c>
      <c r="F210" s="209">
        <f>F209*100/79</f>
        <v>60.860759493670884</v>
      </c>
      <c r="G210" s="209">
        <f>G209*100/335</f>
        <v>75.847761194029857</v>
      </c>
      <c r="H210" s="163">
        <f>H209*100/2350</f>
        <v>73.075319148936174</v>
      </c>
      <c r="I210" s="161">
        <f>I209*100/1.2</f>
        <v>64.500000000000014</v>
      </c>
      <c r="J210" s="162">
        <f>J209*100/1.4</f>
        <v>60.207142857142856</v>
      </c>
      <c r="K210" s="162">
        <f>K209*100/10</f>
        <v>9.3800000000000008</v>
      </c>
      <c r="L210" s="162">
        <f>L209*100/700</f>
        <v>59.13</v>
      </c>
      <c r="M210" s="162">
        <f>M209*100/60</f>
        <v>45.866666666666667</v>
      </c>
      <c r="N210" s="162">
        <f>N209*100/1100</f>
        <v>53.57390909090909</v>
      </c>
      <c r="O210" s="162">
        <f>O209*100/1100</f>
        <v>85.662727272727267</v>
      </c>
      <c r="P210" s="162">
        <f>P209*100/250</f>
        <v>97.775999999999996</v>
      </c>
      <c r="Q210" s="162">
        <f>Q209*100/1100</f>
        <v>170.11309090909091</v>
      </c>
      <c r="R210" s="161">
        <f>R209*100/12</f>
        <v>106.73333333333333</v>
      </c>
      <c r="S210" s="161">
        <f>S209*100/0.1</f>
        <v>179.99799999999999</v>
      </c>
      <c r="T210" s="156"/>
    </row>
    <row r="211" spans="1:20" x14ac:dyDescent="0.25">
      <c r="A211" s="1"/>
      <c r="B211" s="29"/>
      <c r="C211" s="30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23"/>
    </row>
    <row r="212" spans="1:20" x14ac:dyDescent="0.25">
      <c r="A212" s="1"/>
      <c r="B212" s="29"/>
      <c r="C212" s="30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23"/>
    </row>
    <row r="213" spans="1:20" ht="15.75" thickBot="1" x14ac:dyDescent="0.3">
      <c r="A213" s="1"/>
      <c r="B213" s="29"/>
      <c r="C213" s="30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23"/>
    </row>
    <row r="214" spans="1:20" ht="15.75" thickBot="1" x14ac:dyDescent="0.3">
      <c r="A214" s="1"/>
      <c r="B214" s="54" t="s">
        <v>0</v>
      </c>
      <c r="C214" s="56" t="s">
        <v>1</v>
      </c>
      <c r="D214" s="56" t="s">
        <v>2</v>
      </c>
      <c r="E214" s="58" t="s">
        <v>3</v>
      </c>
      <c r="F214" s="59"/>
      <c r="G214" s="60"/>
      <c r="H214" s="56" t="s">
        <v>4</v>
      </c>
      <c r="I214" s="58" t="s">
        <v>5</v>
      </c>
      <c r="J214" s="59"/>
      <c r="K214" s="59"/>
      <c r="L214" s="59"/>
      <c r="M214" s="60"/>
      <c r="N214" s="58" t="s">
        <v>6</v>
      </c>
      <c r="O214" s="59"/>
      <c r="P214" s="59"/>
      <c r="Q214" s="59"/>
      <c r="R214" s="59"/>
      <c r="S214" s="60"/>
      <c r="T214" s="64" t="s">
        <v>7</v>
      </c>
    </row>
    <row r="215" spans="1:20" ht="29.25" thickBot="1" x14ac:dyDescent="0.3">
      <c r="A215" s="1"/>
      <c r="B215" s="55"/>
      <c r="C215" s="57"/>
      <c r="D215" s="57"/>
      <c r="E215" s="21" t="s">
        <v>8</v>
      </c>
      <c r="F215" s="21" t="s">
        <v>9</v>
      </c>
      <c r="G215" s="21" t="s">
        <v>10</v>
      </c>
      <c r="H215" s="57"/>
      <c r="I215" s="32" t="s">
        <v>11</v>
      </c>
      <c r="J215" s="32" t="s">
        <v>12</v>
      </c>
      <c r="K215" s="32" t="s">
        <v>13</v>
      </c>
      <c r="L215" s="32" t="s">
        <v>14</v>
      </c>
      <c r="M215" s="32" t="s">
        <v>15</v>
      </c>
      <c r="N215" s="32" t="s">
        <v>16</v>
      </c>
      <c r="O215" s="32" t="s">
        <v>17</v>
      </c>
      <c r="P215" s="32" t="s">
        <v>18</v>
      </c>
      <c r="Q215" s="32" t="s">
        <v>19</v>
      </c>
      <c r="R215" s="32" t="s">
        <v>20</v>
      </c>
      <c r="S215" s="32" t="s">
        <v>21</v>
      </c>
      <c r="T215" s="65"/>
    </row>
    <row r="216" spans="1:20" ht="15.95" customHeight="1" x14ac:dyDescent="0.25">
      <c r="A216" s="1"/>
      <c r="B216" s="6"/>
      <c r="C216" s="49" t="s">
        <v>107</v>
      </c>
      <c r="D216" s="75"/>
      <c r="E216" s="66"/>
      <c r="F216" s="66"/>
      <c r="G216" s="66"/>
      <c r="H216" s="66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68"/>
    </row>
    <row r="217" spans="1:20" ht="15.75" thickBot="1" x14ac:dyDescent="0.3">
      <c r="A217" s="1"/>
      <c r="B217" s="6"/>
      <c r="C217" s="50" t="s">
        <v>129</v>
      </c>
      <c r="D217" s="76"/>
      <c r="E217" s="67"/>
      <c r="F217" s="67"/>
      <c r="G217" s="67"/>
      <c r="H217" s="67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69"/>
    </row>
    <row r="218" spans="1:20" ht="16.5" thickBot="1" x14ac:dyDescent="0.3">
      <c r="A218" s="1"/>
      <c r="B218" s="35"/>
      <c r="C218" s="78" t="s">
        <v>95</v>
      </c>
      <c r="D218" s="260" t="s">
        <v>24</v>
      </c>
      <c r="E218" s="138">
        <v>3.19</v>
      </c>
      <c r="F218" s="138">
        <v>7.76</v>
      </c>
      <c r="G218" s="138">
        <v>35.549999999999997</v>
      </c>
      <c r="H218" s="138">
        <v>225</v>
      </c>
      <c r="I218" s="82">
        <v>6.7000000000000004E-2</v>
      </c>
      <c r="J218" s="82">
        <v>3.5999999999999997E-2</v>
      </c>
      <c r="K218" s="91">
        <v>0.13</v>
      </c>
      <c r="L218" s="84">
        <v>55</v>
      </c>
      <c r="M218" s="247">
        <v>0.48</v>
      </c>
      <c r="N218" s="84">
        <v>13.6</v>
      </c>
      <c r="O218" s="247">
        <v>40.6</v>
      </c>
      <c r="P218" s="84">
        <v>15</v>
      </c>
      <c r="Q218" s="85">
        <v>85.8</v>
      </c>
      <c r="R218" s="85">
        <v>0.9</v>
      </c>
      <c r="S218" s="261">
        <v>16.079999999999998</v>
      </c>
      <c r="T218" s="129">
        <v>2</v>
      </c>
    </row>
    <row r="219" spans="1:20" ht="30.75" thickBot="1" x14ac:dyDescent="0.3">
      <c r="A219" s="1"/>
      <c r="B219" s="19" t="s">
        <v>71</v>
      </c>
      <c r="C219" s="88" t="s">
        <v>137</v>
      </c>
      <c r="D219" s="80" t="s">
        <v>54</v>
      </c>
      <c r="E219" s="114">
        <v>6.2</v>
      </c>
      <c r="F219" s="114">
        <v>11.4</v>
      </c>
      <c r="G219" s="114">
        <v>24.8</v>
      </c>
      <c r="H219" s="114">
        <v>227</v>
      </c>
      <c r="I219" s="91">
        <v>0.123</v>
      </c>
      <c r="J219" s="92">
        <v>0.121</v>
      </c>
      <c r="K219" s="93">
        <v>0.16900000000000001</v>
      </c>
      <c r="L219" s="92">
        <v>44.85</v>
      </c>
      <c r="M219" s="93">
        <v>0.55000000000000004</v>
      </c>
      <c r="N219" s="92">
        <v>115.8</v>
      </c>
      <c r="O219" s="93">
        <v>156.88999999999999</v>
      </c>
      <c r="P219" s="92">
        <v>41.6</v>
      </c>
      <c r="Q219" s="93">
        <v>188.87</v>
      </c>
      <c r="R219" s="92">
        <v>1.18</v>
      </c>
      <c r="S219" s="94">
        <v>7.95</v>
      </c>
      <c r="T219" s="129">
        <v>32</v>
      </c>
    </row>
    <row r="220" spans="1:20" ht="16.5" thickBot="1" x14ac:dyDescent="0.3">
      <c r="A220" s="1"/>
      <c r="B220" s="13"/>
      <c r="C220" s="88" t="s">
        <v>106</v>
      </c>
      <c r="D220" s="315">
        <v>200</v>
      </c>
      <c r="E220" s="316">
        <v>6</v>
      </c>
      <c r="F220" s="292">
        <v>6.3</v>
      </c>
      <c r="G220" s="292">
        <v>13.5</v>
      </c>
      <c r="H220" s="317">
        <v>135</v>
      </c>
      <c r="I220" s="91">
        <v>6.0999999999999999E-2</v>
      </c>
      <c r="J220" s="92">
        <v>0.24</v>
      </c>
      <c r="K220" s="93"/>
      <c r="L220" s="92">
        <v>27.4</v>
      </c>
      <c r="M220" s="93">
        <v>1.08</v>
      </c>
      <c r="N220" s="92">
        <v>222.33</v>
      </c>
      <c r="O220" s="93">
        <v>173.39</v>
      </c>
      <c r="P220" s="92">
        <v>33.39</v>
      </c>
      <c r="Q220" s="93">
        <v>277.17</v>
      </c>
      <c r="R220" s="92">
        <v>0.59</v>
      </c>
      <c r="S220" s="94">
        <v>18.8</v>
      </c>
      <c r="T220" s="115">
        <v>77</v>
      </c>
    </row>
    <row r="221" spans="1:20" ht="16.5" thickBot="1" x14ac:dyDescent="0.3">
      <c r="A221" s="1"/>
      <c r="B221" s="19"/>
      <c r="C221" s="100" t="s">
        <v>47</v>
      </c>
      <c r="D221" s="80">
        <v>100</v>
      </c>
      <c r="E221" s="111">
        <v>0.4</v>
      </c>
      <c r="F221" s="111">
        <v>0.4</v>
      </c>
      <c r="G221" s="111">
        <v>9.8000000000000007</v>
      </c>
      <c r="H221" s="111">
        <v>47</v>
      </c>
      <c r="I221" s="111">
        <v>2.1999999999999999E-2</v>
      </c>
      <c r="J221" s="111">
        <v>1.6E-2</v>
      </c>
      <c r="K221" s="111"/>
      <c r="L221" s="111">
        <v>3</v>
      </c>
      <c r="M221" s="111">
        <v>4</v>
      </c>
      <c r="N221" s="111">
        <v>14.08</v>
      </c>
      <c r="O221" s="111">
        <v>9.57</v>
      </c>
      <c r="P221" s="111">
        <v>7.83</v>
      </c>
      <c r="Q221" s="111">
        <v>230.74</v>
      </c>
      <c r="R221" s="111">
        <v>1.91</v>
      </c>
      <c r="S221" s="111">
        <v>1.76</v>
      </c>
      <c r="T221" s="99">
        <v>63</v>
      </c>
    </row>
    <row r="222" spans="1:20" ht="18.95" customHeight="1" thickBot="1" x14ac:dyDescent="0.3">
      <c r="A222" s="1"/>
      <c r="B222" s="14" t="s">
        <v>33</v>
      </c>
      <c r="C222" s="105" t="s">
        <v>34</v>
      </c>
      <c r="D222" s="106">
        <v>525</v>
      </c>
      <c r="E222" s="313">
        <f>SUM(E218:E221)</f>
        <v>15.790000000000001</v>
      </c>
      <c r="F222" s="318">
        <f>SUM(F218:F221)</f>
        <v>25.86</v>
      </c>
      <c r="G222" s="318">
        <f>SUM(G218:G221)</f>
        <v>83.649999999999991</v>
      </c>
      <c r="H222" s="318">
        <f>SUM(H218:H221)</f>
        <v>634</v>
      </c>
      <c r="I222" s="313">
        <f t="shared" ref="I222:S222" si="36">SUM(I218:I221)</f>
        <v>0.27300000000000002</v>
      </c>
      <c r="J222" s="313">
        <f t="shared" si="36"/>
        <v>0.41300000000000003</v>
      </c>
      <c r="K222" s="313">
        <f t="shared" si="36"/>
        <v>0.29900000000000004</v>
      </c>
      <c r="L222" s="313">
        <f t="shared" si="36"/>
        <v>130.25</v>
      </c>
      <c r="M222" s="313">
        <f t="shared" si="36"/>
        <v>6.11</v>
      </c>
      <c r="N222" s="313">
        <f t="shared" si="36"/>
        <v>365.81</v>
      </c>
      <c r="O222" s="313">
        <f t="shared" si="36"/>
        <v>380.45</v>
      </c>
      <c r="P222" s="313">
        <f t="shared" si="36"/>
        <v>97.820000000000007</v>
      </c>
      <c r="Q222" s="313">
        <f t="shared" si="36"/>
        <v>782.58</v>
      </c>
      <c r="R222" s="313">
        <f t="shared" si="36"/>
        <v>4.58</v>
      </c>
      <c r="S222" s="313">
        <f t="shared" si="36"/>
        <v>44.589999999999996</v>
      </c>
      <c r="T222" s="319"/>
    </row>
    <row r="223" spans="1:20" ht="16.5" thickBot="1" x14ac:dyDescent="0.3">
      <c r="A223" s="1"/>
      <c r="B223" s="15"/>
      <c r="C223" s="320" t="s">
        <v>138</v>
      </c>
      <c r="D223" s="118">
        <v>100</v>
      </c>
      <c r="E223" s="112">
        <v>5.2</v>
      </c>
      <c r="F223" s="112">
        <v>5.3</v>
      </c>
      <c r="G223" s="112">
        <v>14.5</v>
      </c>
      <c r="H223" s="112">
        <v>127</v>
      </c>
      <c r="I223" s="91">
        <v>0.15</v>
      </c>
      <c r="J223" s="92">
        <v>5.7000000000000002E-2</v>
      </c>
      <c r="K223" s="93">
        <v>0.6</v>
      </c>
      <c r="L223" s="92">
        <v>4.72</v>
      </c>
      <c r="M223" s="93">
        <v>2.74</v>
      </c>
      <c r="N223" s="92">
        <v>23.34</v>
      </c>
      <c r="O223" s="93">
        <v>91.49</v>
      </c>
      <c r="P223" s="92">
        <v>21.92</v>
      </c>
      <c r="Q223" s="93">
        <v>333.47</v>
      </c>
      <c r="R223" s="92">
        <v>0.37</v>
      </c>
      <c r="S223" s="94">
        <v>10.88</v>
      </c>
      <c r="T223" s="129">
        <v>7</v>
      </c>
    </row>
    <row r="224" spans="1:20" ht="16.5" thickBot="1" x14ac:dyDescent="0.3">
      <c r="A224" s="1"/>
      <c r="B224" s="15"/>
      <c r="C224" s="88" t="s">
        <v>139</v>
      </c>
      <c r="D224" s="80" t="s">
        <v>99</v>
      </c>
      <c r="E224" s="96">
        <v>1.53</v>
      </c>
      <c r="F224" s="97">
        <v>5.38</v>
      </c>
      <c r="G224" s="97">
        <v>9.52</v>
      </c>
      <c r="H224" s="98">
        <v>93</v>
      </c>
      <c r="I224" s="91">
        <v>2.1999999999999999E-2</v>
      </c>
      <c r="J224" s="92">
        <v>3.2000000000000001E-2</v>
      </c>
      <c r="K224" s="93"/>
      <c r="L224" s="92">
        <v>108.2</v>
      </c>
      <c r="M224" s="93">
        <v>10.76</v>
      </c>
      <c r="N224" s="92">
        <v>37.200000000000003</v>
      </c>
      <c r="O224" s="93">
        <v>31</v>
      </c>
      <c r="P224" s="92">
        <v>13</v>
      </c>
      <c r="Q224" s="93">
        <v>183.4</v>
      </c>
      <c r="R224" s="92">
        <v>0.47</v>
      </c>
      <c r="S224" s="94">
        <v>15.26</v>
      </c>
      <c r="T224" s="129">
        <v>21</v>
      </c>
    </row>
    <row r="225" spans="1:20" ht="16.5" thickBot="1" x14ac:dyDescent="0.3">
      <c r="A225" s="1"/>
      <c r="B225" s="16" t="s">
        <v>38</v>
      </c>
      <c r="C225" s="100" t="s">
        <v>140</v>
      </c>
      <c r="D225" s="139" t="s">
        <v>141</v>
      </c>
      <c r="E225" s="132">
        <v>13.6</v>
      </c>
      <c r="F225" s="167">
        <v>13.7</v>
      </c>
      <c r="G225" s="167">
        <v>9.3000000000000007</v>
      </c>
      <c r="H225" s="137">
        <v>214.9</v>
      </c>
      <c r="I225" s="132">
        <v>6.3E-2</v>
      </c>
      <c r="J225" s="139">
        <v>7.1999999999999995E-2</v>
      </c>
      <c r="K225" s="132">
        <v>7.0000000000000007E-2</v>
      </c>
      <c r="L225" s="139">
        <v>5.67</v>
      </c>
      <c r="M225" s="132">
        <v>0.55000000000000004</v>
      </c>
      <c r="N225" s="139">
        <v>26.37</v>
      </c>
      <c r="O225" s="132">
        <v>129.6</v>
      </c>
      <c r="P225" s="139">
        <v>57.6</v>
      </c>
      <c r="Q225" s="132">
        <v>206.4</v>
      </c>
      <c r="R225" s="139">
        <v>1.26</v>
      </c>
      <c r="S225" s="132">
        <v>5.76</v>
      </c>
      <c r="T225" s="129">
        <v>54</v>
      </c>
    </row>
    <row r="226" spans="1:20" ht="16.5" thickBot="1" x14ac:dyDescent="0.3">
      <c r="A226" s="1"/>
      <c r="B226" s="15"/>
      <c r="C226" s="88" t="s">
        <v>142</v>
      </c>
      <c r="D226" s="112">
        <v>150</v>
      </c>
      <c r="E226" s="253">
        <v>2.8</v>
      </c>
      <c r="F226" s="253">
        <v>13.2</v>
      </c>
      <c r="G226" s="253">
        <v>10.8</v>
      </c>
      <c r="H226" s="253">
        <v>173.2</v>
      </c>
      <c r="I226" s="91">
        <v>0.111</v>
      </c>
      <c r="J226" s="92">
        <v>0.08</v>
      </c>
      <c r="K226" s="93"/>
      <c r="L226" s="92">
        <v>56.75</v>
      </c>
      <c r="M226" s="93">
        <v>5.8</v>
      </c>
      <c r="N226" s="92">
        <v>52.25</v>
      </c>
      <c r="O226" s="93">
        <v>61.3</v>
      </c>
      <c r="P226" s="92">
        <v>25.78</v>
      </c>
      <c r="Q226" s="93">
        <v>441.39</v>
      </c>
      <c r="R226" s="92">
        <v>1.1000000000000001</v>
      </c>
      <c r="S226" s="94">
        <v>4.9000000000000004</v>
      </c>
      <c r="T226" s="233">
        <v>61</v>
      </c>
    </row>
    <row r="227" spans="1:20" ht="15.75" thickBot="1" x14ac:dyDescent="0.3">
      <c r="A227" s="1"/>
      <c r="B227" s="16"/>
      <c r="C227" s="100" t="s">
        <v>143</v>
      </c>
      <c r="D227" s="120">
        <v>200</v>
      </c>
      <c r="E227" s="223">
        <v>0.06</v>
      </c>
      <c r="F227" s="125">
        <v>0.26</v>
      </c>
      <c r="G227" s="102">
        <v>17.899999999999999</v>
      </c>
      <c r="H227" s="120">
        <v>74.2</v>
      </c>
      <c r="I227" s="125">
        <v>0.01</v>
      </c>
      <c r="J227" s="120">
        <v>0.05</v>
      </c>
      <c r="K227" s="125"/>
      <c r="L227" s="120">
        <v>98.04</v>
      </c>
      <c r="M227" s="125">
        <v>80</v>
      </c>
      <c r="N227" s="120">
        <v>11</v>
      </c>
      <c r="O227" s="125">
        <v>3</v>
      </c>
      <c r="P227" s="120">
        <v>3</v>
      </c>
      <c r="Q227" s="125">
        <v>8</v>
      </c>
      <c r="R227" s="120">
        <v>0.5</v>
      </c>
      <c r="S227" s="125"/>
      <c r="T227" s="233">
        <v>82</v>
      </c>
    </row>
    <row r="228" spans="1:20" ht="15.75" thickBot="1" x14ac:dyDescent="0.3">
      <c r="A228" s="1"/>
      <c r="B228" s="16"/>
      <c r="C228" s="88" t="s">
        <v>41</v>
      </c>
      <c r="D228" s="101">
        <v>30</v>
      </c>
      <c r="E228" s="79">
        <v>2.4</v>
      </c>
      <c r="F228" s="80">
        <v>0.3</v>
      </c>
      <c r="G228" s="79">
        <v>13.8</v>
      </c>
      <c r="H228" s="101">
        <v>67.5</v>
      </c>
      <c r="I228" s="101">
        <v>3.3000000000000002E-2</v>
      </c>
      <c r="J228" s="101">
        <v>8.9999999999999993E-3</v>
      </c>
      <c r="K228" s="101"/>
      <c r="L228" s="101"/>
      <c r="M228" s="101"/>
      <c r="N228" s="101">
        <v>6</v>
      </c>
      <c r="O228" s="101">
        <v>19.5</v>
      </c>
      <c r="P228" s="101">
        <v>4.2</v>
      </c>
      <c r="Q228" s="80">
        <v>27.9</v>
      </c>
      <c r="R228" s="79">
        <v>0.33</v>
      </c>
      <c r="S228" s="101">
        <v>11.58</v>
      </c>
      <c r="T228" s="233">
        <v>89</v>
      </c>
    </row>
    <row r="229" spans="1:20" ht="15.75" thickBot="1" x14ac:dyDescent="0.3">
      <c r="A229" s="1"/>
      <c r="B229" s="15"/>
      <c r="C229" s="100" t="s">
        <v>32</v>
      </c>
      <c r="D229" s="120">
        <v>30</v>
      </c>
      <c r="E229" s="121">
        <v>2</v>
      </c>
      <c r="F229" s="122">
        <v>0.36</v>
      </c>
      <c r="G229" s="123">
        <v>15.87</v>
      </c>
      <c r="H229" s="124">
        <v>74.7</v>
      </c>
      <c r="I229" s="79">
        <v>5.0999999999999997E-2</v>
      </c>
      <c r="J229" s="79">
        <v>2.4E-2</v>
      </c>
      <c r="K229" s="120"/>
      <c r="L229" s="79"/>
      <c r="M229" s="120"/>
      <c r="N229" s="79">
        <v>8.6999999999999993</v>
      </c>
      <c r="O229" s="120">
        <v>45</v>
      </c>
      <c r="P229" s="79">
        <v>14.1</v>
      </c>
      <c r="Q229" s="120">
        <v>70.5</v>
      </c>
      <c r="R229" s="125">
        <v>1.17</v>
      </c>
      <c r="S229" s="101">
        <v>15.3</v>
      </c>
      <c r="T229" s="99">
        <v>90</v>
      </c>
    </row>
    <row r="230" spans="1:20" ht="18" customHeight="1" thickBot="1" x14ac:dyDescent="0.3">
      <c r="A230" s="1"/>
      <c r="B230" s="18"/>
      <c r="C230" s="105" t="s">
        <v>42</v>
      </c>
      <c r="D230" s="254">
        <v>815</v>
      </c>
      <c r="E230" s="255">
        <f>SUM(E223:E229)</f>
        <v>27.589999999999996</v>
      </c>
      <c r="F230" s="255">
        <f>SUM(F223:F229)</f>
        <v>38.499999999999993</v>
      </c>
      <c r="G230" s="255">
        <f>SUM(G223:G229)</f>
        <v>91.690000000000012</v>
      </c>
      <c r="H230" s="127">
        <f>SUM(H223:H229)</f>
        <v>824.5</v>
      </c>
      <c r="I230" s="255">
        <f t="shared" ref="I230:S230" si="37">SUM(I223:I229)</f>
        <v>0.44</v>
      </c>
      <c r="J230" s="255">
        <f t="shared" si="37"/>
        <v>0.32400000000000001</v>
      </c>
      <c r="K230" s="255">
        <f t="shared" si="37"/>
        <v>0.66999999999999993</v>
      </c>
      <c r="L230" s="255">
        <f t="shared" si="37"/>
        <v>273.38</v>
      </c>
      <c r="M230" s="255">
        <f t="shared" si="37"/>
        <v>99.85</v>
      </c>
      <c r="N230" s="255">
        <f t="shared" si="37"/>
        <v>164.86</v>
      </c>
      <c r="O230" s="255">
        <f t="shared" si="37"/>
        <v>380.89</v>
      </c>
      <c r="P230" s="255">
        <f t="shared" si="37"/>
        <v>139.60000000000002</v>
      </c>
      <c r="Q230" s="256">
        <f t="shared" si="37"/>
        <v>1271.06</v>
      </c>
      <c r="R230" s="255">
        <f t="shared" si="37"/>
        <v>5.2</v>
      </c>
      <c r="S230" s="255">
        <f t="shared" si="37"/>
        <v>63.679999999999993</v>
      </c>
      <c r="T230" s="99"/>
    </row>
    <row r="231" spans="1:20" ht="16.5" thickBot="1" x14ac:dyDescent="0.3">
      <c r="A231" s="1"/>
      <c r="B231" s="16" t="s">
        <v>144</v>
      </c>
      <c r="C231" s="88" t="s">
        <v>145</v>
      </c>
      <c r="D231" s="80" t="s">
        <v>146</v>
      </c>
      <c r="E231" s="81">
        <v>7.7</v>
      </c>
      <c r="F231" s="81">
        <v>6.4</v>
      </c>
      <c r="G231" s="81">
        <v>35</v>
      </c>
      <c r="H231" s="321">
        <v>228.5</v>
      </c>
      <c r="I231" s="91">
        <v>5.8999999999999997E-2</v>
      </c>
      <c r="J231" s="92">
        <v>0.158</v>
      </c>
      <c r="K231" s="93">
        <v>0.154</v>
      </c>
      <c r="L231" s="92">
        <v>39.200000000000003</v>
      </c>
      <c r="M231" s="93">
        <v>0.53</v>
      </c>
      <c r="N231" s="92">
        <v>158.65</v>
      </c>
      <c r="O231" s="93">
        <v>140.59</v>
      </c>
      <c r="P231" s="92">
        <v>21.38</v>
      </c>
      <c r="Q231" s="93">
        <v>205.4</v>
      </c>
      <c r="R231" s="92">
        <v>0.49</v>
      </c>
      <c r="S231" s="94">
        <v>10.58</v>
      </c>
      <c r="T231" s="129">
        <v>84</v>
      </c>
    </row>
    <row r="232" spans="1:20" ht="16.5" thickBot="1" x14ac:dyDescent="0.3">
      <c r="A232" s="1"/>
      <c r="B232" s="16"/>
      <c r="C232" s="100" t="s">
        <v>147</v>
      </c>
      <c r="D232" s="141" t="s">
        <v>148</v>
      </c>
      <c r="E232" s="292">
        <v>0.2</v>
      </c>
      <c r="F232" s="292">
        <v>0.02</v>
      </c>
      <c r="G232" s="317">
        <v>1.5</v>
      </c>
      <c r="H232" s="146">
        <v>7</v>
      </c>
      <c r="I232" s="91">
        <v>1E-3</v>
      </c>
      <c r="J232" s="92">
        <v>8.9999999999999998E-4</v>
      </c>
      <c r="K232" s="93"/>
      <c r="L232" s="92">
        <v>0.05</v>
      </c>
      <c r="M232" s="93">
        <v>2.2000000000000002</v>
      </c>
      <c r="N232" s="92">
        <v>15.75</v>
      </c>
      <c r="O232" s="93">
        <v>8</v>
      </c>
      <c r="P232" s="92">
        <v>6</v>
      </c>
      <c r="Q232" s="93">
        <v>33.6</v>
      </c>
      <c r="R232" s="92">
        <v>0.77</v>
      </c>
      <c r="S232" s="94">
        <v>5.0000000000000001E-3</v>
      </c>
      <c r="T232" s="99">
        <v>72</v>
      </c>
    </row>
    <row r="233" spans="1:20" ht="21.6" customHeight="1" thickBot="1" x14ac:dyDescent="0.3">
      <c r="A233" s="1"/>
      <c r="B233" s="20"/>
      <c r="C233" s="148" t="s">
        <v>48</v>
      </c>
      <c r="D233" s="203">
        <v>302</v>
      </c>
      <c r="E233" s="299">
        <f>SUM(SUM(E231:E232))</f>
        <v>7.9</v>
      </c>
      <c r="F233" s="299">
        <f>SUM(SUM(F231:F232))</f>
        <v>6.42</v>
      </c>
      <c r="G233" s="299">
        <f>SUM(SUM(G231:G232))</f>
        <v>36.5</v>
      </c>
      <c r="H233" s="322">
        <f>SUM(SUM(H231:H232))</f>
        <v>235.5</v>
      </c>
      <c r="I233" s="299">
        <f t="shared" ref="I233:S233" si="38">SUM(SUM(I231:I232))</f>
        <v>0.06</v>
      </c>
      <c r="J233" s="299">
        <f t="shared" si="38"/>
        <v>0.15890000000000001</v>
      </c>
      <c r="K233" s="299">
        <f t="shared" si="38"/>
        <v>0.154</v>
      </c>
      <c r="L233" s="299">
        <f t="shared" si="38"/>
        <v>39.25</v>
      </c>
      <c r="M233" s="299">
        <f t="shared" si="38"/>
        <v>2.7300000000000004</v>
      </c>
      <c r="N233" s="299">
        <f t="shared" si="38"/>
        <v>174.4</v>
      </c>
      <c r="O233" s="299">
        <f t="shared" si="38"/>
        <v>148.59</v>
      </c>
      <c r="P233" s="299">
        <f t="shared" si="38"/>
        <v>27.38</v>
      </c>
      <c r="Q233" s="322">
        <f t="shared" si="38"/>
        <v>239</v>
      </c>
      <c r="R233" s="299">
        <f t="shared" si="38"/>
        <v>1.26</v>
      </c>
      <c r="S233" s="323">
        <f t="shared" si="38"/>
        <v>10.585000000000001</v>
      </c>
      <c r="T233" s="151"/>
    </row>
    <row r="234" spans="1:20" ht="16.5" thickBot="1" x14ac:dyDescent="0.3">
      <c r="A234" s="1"/>
      <c r="B234" s="22"/>
      <c r="C234" s="153" t="s">
        <v>49</v>
      </c>
      <c r="D234" s="300">
        <v>1642</v>
      </c>
      <c r="E234" s="301">
        <f>SUM(E222,E230,E233,)</f>
        <v>51.279999999999994</v>
      </c>
      <c r="F234" s="301">
        <f>SUM(F222,F230,F233,)</f>
        <v>70.779999999999987</v>
      </c>
      <c r="G234" s="301">
        <f>SUM(G222,G230,G233,)</f>
        <v>211.84</v>
      </c>
      <c r="H234" s="301">
        <f>SUM(H222,H230,H233,)</f>
        <v>1694</v>
      </c>
      <c r="I234" s="301">
        <f t="shared" ref="I234:R234" si="39">SUM(I222,I230,I233,)</f>
        <v>0.77300000000000013</v>
      </c>
      <c r="J234" s="301">
        <f t="shared" si="39"/>
        <v>0.89590000000000014</v>
      </c>
      <c r="K234" s="301">
        <f t="shared" si="39"/>
        <v>1.123</v>
      </c>
      <c r="L234" s="301">
        <f t="shared" si="39"/>
        <v>442.88</v>
      </c>
      <c r="M234" s="301">
        <f t="shared" si="39"/>
        <v>108.69</v>
      </c>
      <c r="N234" s="301">
        <f t="shared" si="39"/>
        <v>705.07</v>
      </c>
      <c r="O234" s="301">
        <f t="shared" si="39"/>
        <v>909.93</v>
      </c>
      <c r="P234" s="301">
        <f t="shared" si="39"/>
        <v>264.8</v>
      </c>
      <c r="Q234" s="301">
        <f t="shared" si="39"/>
        <v>2292.64</v>
      </c>
      <c r="R234" s="301">
        <f t="shared" si="39"/>
        <v>11.040000000000001</v>
      </c>
      <c r="S234" s="301">
        <f>SUM(S222,S230,S233,)/1000</f>
        <v>0.11885499999999999</v>
      </c>
      <c r="T234" s="156"/>
    </row>
    <row r="235" spans="1:20" ht="20.100000000000001" customHeight="1" thickBot="1" x14ac:dyDescent="0.3">
      <c r="A235" s="1"/>
      <c r="B235" s="38"/>
      <c r="C235" s="273" t="s">
        <v>50</v>
      </c>
      <c r="D235" s="208"/>
      <c r="E235" s="162">
        <f>E234*100/77</f>
        <v>66.597402597402592</v>
      </c>
      <c r="F235" s="209">
        <f>F234*100/79</f>
        <v>89.594936708860743</v>
      </c>
      <c r="G235" s="209">
        <f>G234*100/335</f>
        <v>63.235820895522387</v>
      </c>
      <c r="H235" s="163">
        <f>H234*100/2350</f>
        <v>72.085106382978722</v>
      </c>
      <c r="I235" s="324">
        <f>I234*100/1.2</f>
        <v>64.416666666666686</v>
      </c>
      <c r="J235" s="163">
        <f>J234*100/1.4</f>
        <v>63.992857142857162</v>
      </c>
      <c r="K235" s="325">
        <f>K234*100/10</f>
        <v>11.23</v>
      </c>
      <c r="L235" s="163">
        <f>L234*100/700</f>
        <v>63.268571428571427</v>
      </c>
      <c r="M235" s="162">
        <f>M234*100/60</f>
        <v>181.15</v>
      </c>
      <c r="N235" s="162">
        <f>N234*100/1100</f>
        <v>64.097272727272724</v>
      </c>
      <c r="O235" s="325">
        <f>O234*100/1100</f>
        <v>82.720909090909089</v>
      </c>
      <c r="P235" s="163">
        <f>P234*100/250</f>
        <v>105.92</v>
      </c>
      <c r="Q235" s="162">
        <f>Q234*100/1100</f>
        <v>208.42181818181817</v>
      </c>
      <c r="R235" s="324">
        <f>R234*100/12</f>
        <v>92</v>
      </c>
      <c r="S235" s="161">
        <f>S234*100/0.1</f>
        <v>118.85499999999998</v>
      </c>
      <c r="T235" s="156"/>
    </row>
    <row r="236" spans="1:20" x14ac:dyDescent="0.25">
      <c r="A236" s="1"/>
      <c r="B236" s="29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23"/>
    </row>
    <row r="237" spans="1:20" ht="15.75" thickBot="1" x14ac:dyDescent="0.3">
      <c r="A237" s="1"/>
      <c r="B237" s="29"/>
      <c r="C237" s="48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23"/>
    </row>
    <row r="238" spans="1:20" ht="15.75" thickBot="1" x14ac:dyDescent="0.3">
      <c r="A238" s="1"/>
      <c r="B238" s="54" t="s">
        <v>0</v>
      </c>
      <c r="C238" s="56" t="s">
        <v>1</v>
      </c>
      <c r="D238" s="56" t="s">
        <v>2</v>
      </c>
      <c r="E238" s="58" t="s">
        <v>3</v>
      </c>
      <c r="F238" s="59"/>
      <c r="G238" s="60"/>
      <c r="H238" s="56" t="s">
        <v>4</v>
      </c>
      <c r="I238" s="58" t="s">
        <v>5</v>
      </c>
      <c r="J238" s="59"/>
      <c r="K238" s="59"/>
      <c r="L238" s="59"/>
      <c r="M238" s="60"/>
      <c r="N238" s="58" t="s">
        <v>6</v>
      </c>
      <c r="O238" s="59"/>
      <c r="P238" s="59"/>
      <c r="Q238" s="59"/>
      <c r="R238" s="59"/>
      <c r="S238" s="60"/>
      <c r="T238" s="64" t="s">
        <v>7</v>
      </c>
    </row>
    <row r="239" spans="1:20" ht="29.25" thickBot="1" x14ac:dyDescent="0.3">
      <c r="A239" s="1"/>
      <c r="B239" s="55"/>
      <c r="C239" s="57"/>
      <c r="D239" s="57"/>
      <c r="E239" s="21" t="s">
        <v>8</v>
      </c>
      <c r="F239" s="21" t="s">
        <v>9</v>
      </c>
      <c r="G239" s="21" t="s">
        <v>10</v>
      </c>
      <c r="H239" s="57"/>
      <c r="I239" s="32" t="s">
        <v>11</v>
      </c>
      <c r="J239" s="32" t="s">
        <v>12</v>
      </c>
      <c r="K239" s="32" t="s">
        <v>13</v>
      </c>
      <c r="L239" s="32" t="s">
        <v>14</v>
      </c>
      <c r="M239" s="32" t="s">
        <v>15</v>
      </c>
      <c r="N239" s="32" t="s">
        <v>16</v>
      </c>
      <c r="O239" s="32" t="s">
        <v>17</v>
      </c>
      <c r="P239" s="32" t="s">
        <v>18</v>
      </c>
      <c r="Q239" s="32" t="s">
        <v>19</v>
      </c>
      <c r="R239" s="32" t="s">
        <v>20</v>
      </c>
      <c r="S239" s="32" t="s">
        <v>21</v>
      </c>
      <c r="T239" s="65"/>
    </row>
    <row r="240" spans="1:20" ht="12.95" customHeight="1" x14ac:dyDescent="0.25">
      <c r="A240" s="40"/>
      <c r="B240" s="6"/>
      <c r="C240" s="49" t="s">
        <v>107</v>
      </c>
      <c r="D240" s="66"/>
      <c r="E240" s="66"/>
      <c r="F240" s="66"/>
      <c r="G240" s="66"/>
      <c r="H240" s="66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68"/>
    </row>
    <row r="241" spans="1:20" ht="15.75" thickBot="1" x14ac:dyDescent="0.3">
      <c r="A241" s="1"/>
      <c r="B241" s="9"/>
      <c r="C241" s="52" t="s">
        <v>136</v>
      </c>
      <c r="D241" s="67"/>
      <c r="E241" s="67"/>
      <c r="F241" s="67"/>
      <c r="G241" s="67"/>
      <c r="H241" s="67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69"/>
    </row>
    <row r="242" spans="1:20" ht="14.1" customHeight="1" thickBot="1" x14ac:dyDescent="0.3">
      <c r="A242" s="1"/>
      <c r="B242" s="12"/>
      <c r="C242" s="326" t="s">
        <v>69</v>
      </c>
      <c r="D242" s="99">
        <v>60</v>
      </c>
      <c r="E242" s="111">
        <v>0.78</v>
      </c>
      <c r="F242" s="97">
        <v>0.06</v>
      </c>
      <c r="G242" s="97">
        <v>3</v>
      </c>
      <c r="H242" s="98">
        <v>15.6</v>
      </c>
      <c r="I242" s="98">
        <v>3.5000000000000003E-2</v>
      </c>
      <c r="J242" s="98">
        <v>0.04</v>
      </c>
      <c r="K242" s="98"/>
      <c r="L242" s="98">
        <v>90</v>
      </c>
      <c r="M242" s="98">
        <v>48</v>
      </c>
      <c r="N242" s="98">
        <v>4.22</v>
      </c>
      <c r="O242" s="98">
        <v>8.35</v>
      </c>
      <c r="P242" s="98">
        <v>3.65</v>
      </c>
      <c r="Q242" s="110">
        <v>81.2</v>
      </c>
      <c r="R242" s="111">
        <v>0.26</v>
      </c>
      <c r="S242" s="98">
        <v>1.58</v>
      </c>
      <c r="T242" s="99">
        <v>18</v>
      </c>
    </row>
    <row r="243" spans="1:20" ht="16.5" thickBot="1" x14ac:dyDescent="0.3">
      <c r="A243" s="1"/>
      <c r="B243" s="13"/>
      <c r="C243" s="234" t="s">
        <v>149</v>
      </c>
      <c r="D243" s="79">
        <v>100</v>
      </c>
      <c r="E243" s="111">
        <v>13.6</v>
      </c>
      <c r="F243" s="111">
        <v>10.6</v>
      </c>
      <c r="G243" s="111">
        <v>3.8</v>
      </c>
      <c r="H243" s="98">
        <v>164.2</v>
      </c>
      <c r="I243" s="91">
        <v>0.189</v>
      </c>
      <c r="J243" s="92">
        <v>1.06</v>
      </c>
      <c r="K243" s="93">
        <v>1.4E-2</v>
      </c>
      <c r="L243" s="92">
        <v>2265.1999999999998</v>
      </c>
      <c r="M243" s="93">
        <v>4.38</v>
      </c>
      <c r="N243" s="92">
        <v>20.3</v>
      </c>
      <c r="O243" s="93">
        <v>191.9</v>
      </c>
      <c r="P243" s="92">
        <v>13</v>
      </c>
      <c r="Q243" s="93">
        <v>173.38</v>
      </c>
      <c r="R243" s="92">
        <v>4.04</v>
      </c>
      <c r="S243" s="94">
        <v>4.67</v>
      </c>
      <c r="T243" s="129">
        <v>48</v>
      </c>
    </row>
    <row r="244" spans="1:20" ht="16.5" thickBot="1" x14ac:dyDescent="0.3">
      <c r="A244" s="1"/>
      <c r="B244" s="5" t="s">
        <v>71</v>
      </c>
      <c r="C244" s="88" t="s">
        <v>150</v>
      </c>
      <c r="D244" s="132">
        <v>150</v>
      </c>
      <c r="E244" s="136">
        <v>5.0999999999999996</v>
      </c>
      <c r="F244" s="327">
        <v>4.4000000000000004</v>
      </c>
      <c r="G244" s="327">
        <v>30</v>
      </c>
      <c r="H244" s="202">
        <v>180</v>
      </c>
      <c r="I244" s="135">
        <v>0.06</v>
      </c>
      <c r="J244" s="136">
        <v>0.03</v>
      </c>
      <c r="K244" s="135">
        <v>7.3999999999999996E-2</v>
      </c>
      <c r="L244" s="136">
        <v>26.6</v>
      </c>
      <c r="M244" s="135"/>
      <c r="N244" s="136">
        <v>11</v>
      </c>
      <c r="O244" s="135">
        <v>40</v>
      </c>
      <c r="P244" s="136">
        <v>7</v>
      </c>
      <c r="Q244" s="136">
        <v>53</v>
      </c>
      <c r="R244" s="135">
        <v>0.7</v>
      </c>
      <c r="S244" s="136">
        <v>0.8</v>
      </c>
      <c r="T244" s="233">
        <v>58</v>
      </c>
    </row>
    <row r="245" spans="1:20" ht="16.5" thickBot="1" x14ac:dyDescent="0.3">
      <c r="A245" s="1"/>
      <c r="B245" s="13"/>
      <c r="C245" s="173" t="s">
        <v>55</v>
      </c>
      <c r="D245" s="174">
        <v>200</v>
      </c>
      <c r="E245" s="175">
        <v>3.28</v>
      </c>
      <c r="F245" s="176">
        <v>3.08</v>
      </c>
      <c r="G245" s="176">
        <v>9.19</v>
      </c>
      <c r="H245" s="177">
        <v>77.52</v>
      </c>
      <c r="I245" s="328">
        <v>0.04</v>
      </c>
      <c r="J245" s="329">
        <v>0.17</v>
      </c>
      <c r="K245" s="329"/>
      <c r="L245" s="329">
        <v>17.25</v>
      </c>
      <c r="M245" s="329">
        <v>0.68</v>
      </c>
      <c r="N245" s="329">
        <v>143</v>
      </c>
      <c r="O245" s="329">
        <v>130</v>
      </c>
      <c r="P245" s="329">
        <v>34.299999999999997</v>
      </c>
      <c r="Q245" s="329">
        <v>220</v>
      </c>
      <c r="R245" s="328">
        <v>1.1000000000000001</v>
      </c>
      <c r="S245" s="329">
        <v>11.7</v>
      </c>
      <c r="T245" s="99">
        <v>76</v>
      </c>
    </row>
    <row r="246" spans="1:20" ht="15.75" thickBot="1" x14ac:dyDescent="0.3">
      <c r="A246" s="1"/>
      <c r="B246" s="5"/>
      <c r="C246" s="88" t="s">
        <v>41</v>
      </c>
      <c r="D246" s="80">
        <v>50</v>
      </c>
      <c r="E246" s="81">
        <v>4</v>
      </c>
      <c r="F246" s="80">
        <v>0.5</v>
      </c>
      <c r="G246" s="81">
        <v>23</v>
      </c>
      <c r="H246" s="101">
        <v>112.5</v>
      </c>
      <c r="I246" s="101">
        <v>5.5E-2</v>
      </c>
      <c r="J246" s="101">
        <v>1.4999999999999999E-2</v>
      </c>
      <c r="K246" s="101"/>
      <c r="L246" s="101"/>
      <c r="M246" s="101"/>
      <c r="N246" s="101">
        <v>10</v>
      </c>
      <c r="O246" s="101">
        <v>32.5</v>
      </c>
      <c r="P246" s="101">
        <v>7</v>
      </c>
      <c r="Q246" s="80">
        <v>46.5</v>
      </c>
      <c r="R246" s="79">
        <v>0.55000000000000004</v>
      </c>
      <c r="S246" s="101">
        <v>19.3</v>
      </c>
      <c r="T246" s="99">
        <v>89</v>
      </c>
    </row>
    <row r="247" spans="1:20" ht="15.75" thickBot="1" x14ac:dyDescent="0.3">
      <c r="A247" s="1"/>
      <c r="B247" s="13"/>
      <c r="C247" s="100" t="s">
        <v>32</v>
      </c>
      <c r="D247" s="120">
        <v>30</v>
      </c>
      <c r="E247" s="121">
        <v>2</v>
      </c>
      <c r="F247" s="122">
        <v>0.36</v>
      </c>
      <c r="G247" s="123">
        <v>15.87</v>
      </c>
      <c r="H247" s="124">
        <v>74.7</v>
      </c>
      <c r="I247" s="79">
        <v>5.0999999999999997E-2</v>
      </c>
      <c r="J247" s="79">
        <v>2.4E-2</v>
      </c>
      <c r="K247" s="120"/>
      <c r="L247" s="79"/>
      <c r="M247" s="120"/>
      <c r="N247" s="79">
        <v>8.6999999999999993</v>
      </c>
      <c r="O247" s="120">
        <v>45</v>
      </c>
      <c r="P247" s="79">
        <v>14.1</v>
      </c>
      <c r="Q247" s="120">
        <v>70.5</v>
      </c>
      <c r="R247" s="125">
        <v>1.17</v>
      </c>
      <c r="S247" s="101">
        <v>15.3</v>
      </c>
      <c r="T247" s="115">
        <v>90</v>
      </c>
    </row>
    <row r="248" spans="1:20" ht="18" customHeight="1" thickBot="1" x14ac:dyDescent="0.3">
      <c r="A248" s="1"/>
      <c r="B248" s="14" t="s">
        <v>33</v>
      </c>
      <c r="C248" s="105" t="s">
        <v>34</v>
      </c>
      <c r="D248" s="106">
        <f>SUM(D242:D247)</f>
        <v>590</v>
      </c>
      <c r="E248" s="128">
        <f>SUM(E242:E247)</f>
        <v>28.759999999999998</v>
      </c>
      <c r="F248" s="128">
        <f>SUM(F242:F247)</f>
        <v>19</v>
      </c>
      <c r="G248" s="128">
        <f>SUM(G242:G247)</f>
        <v>84.86</v>
      </c>
      <c r="H248" s="128">
        <f>SUM(H242:H247)</f>
        <v>624.52</v>
      </c>
      <c r="I248" s="128">
        <f t="shared" ref="I248:S248" si="40">SUM(I242:I247)</f>
        <v>0.43</v>
      </c>
      <c r="J248" s="128">
        <f t="shared" si="40"/>
        <v>1.339</v>
      </c>
      <c r="K248" s="128">
        <f t="shared" si="40"/>
        <v>8.7999999999999995E-2</v>
      </c>
      <c r="L248" s="128">
        <f t="shared" si="40"/>
        <v>2399.0499999999997</v>
      </c>
      <c r="M248" s="128">
        <f t="shared" si="40"/>
        <v>53.06</v>
      </c>
      <c r="N248" s="128">
        <f t="shared" si="40"/>
        <v>197.21999999999997</v>
      </c>
      <c r="O248" s="128">
        <f t="shared" si="40"/>
        <v>447.75</v>
      </c>
      <c r="P248" s="128">
        <f t="shared" si="40"/>
        <v>79.049999999999983</v>
      </c>
      <c r="Q248" s="127">
        <f t="shared" si="40"/>
        <v>644.57999999999993</v>
      </c>
      <c r="R248" s="128">
        <f t="shared" si="40"/>
        <v>7.8199999999999994</v>
      </c>
      <c r="S248" s="128">
        <f t="shared" si="40"/>
        <v>53.349999999999994</v>
      </c>
      <c r="T248" s="319"/>
    </row>
    <row r="249" spans="1:20" ht="15.75" thickBot="1" x14ac:dyDescent="0.3">
      <c r="A249" s="1"/>
      <c r="B249" s="15"/>
      <c r="C249" s="100" t="s">
        <v>151</v>
      </c>
      <c r="D249" s="101">
        <v>100</v>
      </c>
      <c r="E249" s="138">
        <v>1.4</v>
      </c>
      <c r="F249" s="132">
        <v>4.5999999999999996</v>
      </c>
      <c r="G249" s="137">
        <v>10.33</v>
      </c>
      <c r="H249" s="139">
        <v>88.3</v>
      </c>
      <c r="I249" s="132">
        <v>0.04</v>
      </c>
      <c r="J249" s="132">
        <v>0.04</v>
      </c>
      <c r="K249" s="139"/>
      <c r="L249" s="132">
        <v>202.5</v>
      </c>
      <c r="M249" s="139">
        <v>38.5</v>
      </c>
      <c r="N249" s="132">
        <v>44.6</v>
      </c>
      <c r="O249" s="139">
        <v>32</v>
      </c>
      <c r="P249" s="132">
        <v>17.3</v>
      </c>
      <c r="Q249" s="132">
        <v>272</v>
      </c>
      <c r="R249" s="139">
        <v>0.59</v>
      </c>
      <c r="S249" s="132">
        <v>16.3</v>
      </c>
      <c r="T249" s="129">
        <v>10</v>
      </c>
    </row>
    <row r="250" spans="1:20" ht="16.5" thickBot="1" x14ac:dyDescent="0.3">
      <c r="A250" s="1"/>
      <c r="B250" s="15"/>
      <c r="C250" s="88" t="s">
        <v>152</v>
      </c>
      <c r="D250" s="137" t="s">
        <v>89</v>
      </c>
      <c r="E250" s="189">
        <v>8.4</v>
      </c>
      <c r="F250" s="189">
        <v>9.6999999999999993</v>
      </c>
      <c r="G250" s="190">
        <v>15.6</v>
      </c>
      <c r="H250" s="191">
        <v>183</v>
      </c>
      <c r="I250" s="91">
        <v>9.0999999999999998E-2</v>
      </c>
      <c r="J250" s="92">
        <v>9.6000000000000002E-2</v>
      </c>
      <c r="K250" s="93"/>
      <c r="L250" s="92">
        <v>107.4</v>
      </c>
      <c r="M250" s="93">
        <v>8.42</v>
      </c>
      <c r="N250" s="92">
        <v>34.9</v>
      </c>
      <c r="O250" s="93">
        <v>96.4</v>
      </c>
      <c r="P250" s="93">
        <v>28.2</v>
      </c>
      <c r="Q250" s="93">
        <v>424.8</v>
      </c>
      <c r="R250" s="92">
        <v>1.1599999999999999</v>
      </c>
      <c r="S250" s="94">
        <v>18.41</v>
      </c>
      <c r="T250" s="129">
        <v>23</v>
      </c>
    </row>
    <row r="251" spans="1:20" ht="16.5" thickBot="1" x14ac:dyDescent="0.3">
      <c r="A251" s="1"/>
      <c r="B251" s="15"/>
      <c r="C251" s="100" t="s">
        <v>153</v>
      </c>
      <c r="D251" s="101">
        <v>100</v>
      </c>
      <c r="E251" s="220">
        <v>12.46</v>
      </c>
      <c r="F251" s="220">
        <v>9.27</v>
      </c>
      <c r="G251" s="221">
        <v>1.5</v>
      </c>
      <c r="H251" s="191">
        <v>140</v>
      </c>
      <c r="I251" s="91">
        <v>8.3000000000000004E-2</v>
      </c>
      <c r="J251" s="92">
        <v>5.5E-2</v>
      </c>
      <c r="K251" s="93">
        <v>1.47</v>
      </c>
      <c r="L251" s="92">
        <v>28.52</v>
      </c>
      <c r="M251" s="93">
        <v>1.53</v>
      </c>
      <c r="N251" s="92">
        <v>66.75</v>
      </c>
      <c r="O251" s="93">
        <v>118.12</v>
      </c>
      <c r="P251" s="92">
        <v>19.5</v>
      </c>
      <c r="Q251" s="93">
        <v>192.47</v>
      </c>
      <c r="R251" s="92">
        <v>0.52</v>
      </c>
      <c r="S251" s="94">
        <v>20.97</v>
      </c>
      <c r="T251" s="129">
        <v>43</v>
      </c>
    </row>
    <row r="252" spans="1:20" ht="15.75" thickBot="1" x14ac:dyDescent="0.3">
      <c r="A252" s="1"/>
      <c r="B252" s="16" t="s">
        <v>38</v>
      </c>
      <c r="C252" s="88" t="s">
        <v>91</v>
      </c>
      <c r="D252" s="79">
        <v>150</v>
      </c>
      <c r="E252" s="252">
        <v>3.04</v>
      </c>
      <c r="F252" s="252">
        <v>3.77</v>
      </c>
      <c r="G252" s="252">
        <v>23.8</v>
      </c>
      <c r="H252" s="263">
        <v>141.6</v>
      </c>
      <c r="I252" s="231">
        <v>0.12</v>
      </c>
      <c r="J252" s="253">
        <v>0.11</v>
      </c>
      <c r="K252" s="253">
        <v>0.105</v>
      </c>
      <c r="L252" s="253">
        <v>32.1</v>
      </c>
      <c r="M252" s="253">
        <v>10.199999999999999</v>
      </c>
      <c r="N252" s="253">
        <v>39</v>
      </c>
      <c r="O252" s="253">
        <v>84</v>
      </c>
      <c r="P252" s="253">
        <v>28</v>
      </c>
      <c r="Q252" s="253">
        <v>624</v>
      </c>
      <c r="R252" s="253">
        <v>1</v>
      </c>
      <c r="S252" s="253">
        <v>8.5</v>
      </c>
      <c r="T252" s="129">
        <v>60</v>
      </c>
    </row>
    <row r="253" spans="1:20" ht="16.5" thickBot="1" x14ac:dyDescent="0.3">
      <c r="A253" s="1"/>
      <c r="B253" s="16"/>
      <c r="C253" s="88" t="s">
        <v>154</v>
      </c>
      <c r="D253" s="253">
        <v>200</v>
      </c>
      <c r="E253" s="189">
        <v>0.14000000000000001</v>
      </c>
      <c r="F253" s="189">
        <v>7.0000000000000007E-2</v>
      </c>
      <c r="G253" s="189">
        <v>11.1</v>
      </c>
      <c r="H253" s="190">
        <v>46</v>
      </c>
      <c r="I253" s="91">
        <v>4.0000000000000001E-3</v>
      </c>
      <c r="J253" s="92">
        <v>4.0000000000000001E-3</v>
      </c>
      <c r="K253" s="93"/>
      <c r="L253" s="92">
        <v>0.56000000000000005</v>
      </c>
      <c r="M253" s="93">
        <v>1.2</v>
      </c>
      <c r="N253" s="92">
        <v>4.6399999999999997</v>
      </c>
      <c r="O253" s="93">
        <v>2.99</v>
      </c>
      <c r="P253" s="92">
        <v>2</v>
      </c>
      <c r="Q253" s="93">
        <v>42.51</v>
      </c>
      <c r="R253" s="92">
        <v>0.28000000000000003</v>
      </c>
      <c r="S253" s="94">
        <v>0.38</v>
      </c>
      <c r="T253" s="129">
        <v>67</v>
      </c>
    </row>
    <row r="254" spans="1:20" ht="15.75" thickBot="1" x14ac:dyDescent="0.3">
      <c r="A254" s="1"/>
      <c r="B254" s="53"/>
      <c r="C254" s="88" t="s">
        <v>41</v>
      </c>
      <c r="D254" s="80">
        <v>50</v>
      </c>
      <c r="E254" s="81">
        <v>4</v>
      </c>
      <c r="F254" s="80">
        <v>0.5</v>
      </c>
      <c r="G254" s="81">
        <v>23</v>
      </c>
      <c r="H254" s="101">
        <v>112.5</v>
      </c>
      <c r="I254" s="101">
        <v>5.5E-2</v>
      </c>
      <c r="J254" s="101">
        <v>1.4999999999999999E-2</v>
      </c>
      <c r="K254" s="101"/>
      <c r="L254" s="101"/>
      <c r="M254" s="101"/>
      <c r="N254" s="101">
        <v>10</v>
      </c>
      <c r="O254" s="101">
        <v>32.5</v>
      </c>
      <c r="P254" s="101">
        <v>7</v>
      </c>
      <c r="Q254" s="80">
        <v>46.5</v>
      </c>
      <c r="R254" s="79">
        <v>0.55000000000000004</v>
      </c>
      <c r="S254" s="101">
        <v>19.3</v>
      </c>
      <c r="T254" s="99">
        <v>89</v>
      </c>
    </row>
    <row r="255" spans="1:20" ht="15.75" thickBot="1" x14ac:dyDescent="0.3">
      <c r="A255" s="1"/>
      <c r="B255" s="53"/>
      <c r="C255" s="100" t="s">
        <v>32</v>
      </c>
      <c r="D255" s="120">
        <v>30</v>
      </c>
      <c r="E255" s="121">
        <v>2</v>
      </c>
      <c r="F255" s="122">
        <v>0.36</v>
      </c>
      <c r="G255" s="123">
        <v>15.87</v>
      </c>
      <c r="H255" s="124">
        <v>74.7</v>
      </c>
      <c r="I255" s="79">
        <v>5.0999999999999997E-2</v>
      </c>
      <c r="J255" s="79">
        <v>2.4E-2</v>
      </c>
      <c r="K255" s="120"/>
      <c r="L255" s="79"/>
      <c r="M255" s="120"/>
      <c r="N255" s="79">
        <v>8.6999999999999993</v>
      </c>
      <c r="O255" s="120">
        <v>45</v>
      </c>
      <c r="P255" s="79">
        <v>14.1</v>
      </c>
      <c r="Q255" s="120">
        <v>70.5</v>
      </c>
      <c r="R255" s="125">
        <v>1.17</v>
      </c>
      <c r="S255" s="101">
        <v>15.3</v>
      </c>
      <c r="T255" s="115">
        <v>90</v>
      </c>
    </row>
    <row r="256" spans="1:20" ht="15.95" customHeight="1" thickBot="1" x14ac:dyDescent="0.3">
      <c r="A256" s="1"/>
      <c r="B256" s="36"/>
      <c r="C256" s="105" t="s">
        <v>42</v>
      </c>
      <c r="D256" s="197">
        <v>865</v>
      </c>
      <c r="E256" s="104">
        <f>SUM(SUM(E249:E255))</f>
        <v>31.44</v>
      </c>
      <c r="F256" s="127">
        <f t="shared" ref="F256:H256" si="41">SUM(SUM(F249:F255))</f>
        <v>28.27</v>
      </c>
      <c r="G256" s="128">
        <f t="shared" si="41"/>
        <v>101.20000000000002</v>
      </c>
      <c r="H256" s="198">
        <f t="shared" si="41"/>
        <v>786.1</v>
      </c>
      <c r="I256" s="104">
        <f>SUM(SUM(I249:I255))</f>
        <v>0.44400000000000001</v>
      </c>
      <c r="J256" s="104">
        <f t="shared" ref="J256:S256" si="42">SUM(SUM(J249:J255))</f>
        <v>0.34400000000000003</v>
      </c>
      <c r="K256" s="104">
        <f t="shared" si="42"/>
        <v>1.575</v>
      </c>
      <c r="L256" s="104">
        <f t="shared" si="42"/>
        <v>371.08</v>
      </c>
      <c r="M256" s="104">
        <f t="shared" si="42"/>
        <v>59.850000000000009</v>
      </c>
      <c r="N256" s="104">
        <f t="shared" si="42"/>
        <v>208.58999999999997</v>
      </c>
      <c r="O256" s="104">
        <f t="shared" si="42"/>
        <v>411.01</v>
      </c>
      <c r="P256" s="104">
        <f t="shared" si="42"/>
        <v>116.1</v>
      </c>
      <c r="Q256" s="127">
        <f t="shared" si="42"/>
        <v>1672.78</v>
      </c>
      <c r="R256" s="104">
        <f t="shared" si="42"/>
        <v>5.27</v>
      </c>
      <c r="S256" s="127">
        <f t="shared" si="42"/>
        <v>99.16</v>
      </c>
      <c r="T256" s="129"/>
    </row>
    <row r="257" spans="1:20" ht="16.5" thickBot="1" x14ac:dyDescent="0.3">
      <c r="A257" s="1"/>
      <c r="B257" s="13"/>
      <c r="C257" s="88" t="s">
        <v>104</v>
      </c>
      <c r="D257" s="79">
        <v>40</v>
      </c>
      <c r="E257" s="268">
        <v>3.28</v>
      </c>
      <c r="F257" s="268">
        <v>1.1200000000000001</v>
      </c>
      <c r="G257" s="268">
        <v>22</v>
      </c>
      <c r="H257" s="268">
        <v>111.2</v>
      </c>
      <c r="I257" s="91">
        <v>3.2500000000000001E-2</v>
      </c>
      <c r="J257" s="92">
        <v>0.02</v>
      </c>
      <c r="K257" s="93">
        <v>2.7E-2</v>
      </c>
      <c r="L257" s="92">
        <v>2.4300000000000002</v>
      </c>
      <c r="M257" s="93">
        <v>0.36</v>
      </c>
      <c r="N257" s="92">
        <v>11.45</v>
      </c>
      <c r="O257" s="93">
        <v>31.43</v>
      </c>
      <c r="P257" s="92">
        <v>7.9</v>
      </c>
      <c r="Q257" s="93">
        <v>76.099999999999994</v>
      </c>
      <c r="R257" s="92">
        <v>0.54</v>
      </c>
      <c r="S257" s="94">
        <v>1.69</v>
      </c>
      <c r="T257" s="129">
        <v>93</v>
      </c>
    </row>
    <row r="258" spans="1:20" ht="30.75" thickBot="1" x14ac:dyDescent="0.3">
      <c r="A258" s="1"/>
      <c r="B258" s="19" t="s">
        <v>65</v>
      </c>
      <c r="C258" s="88" t="s">
        <v>118</v>
      </c>
      <c r="D258" s="141">
        <v>200</v>
      </c>
      <c r="E258" s="79">
        <v>8</v>
      </c>
      <c r="F258" s="143">
        <v>5</v>
      </c>
      <c r="G258" s="143">
        <v>14</v>
      </c>
      <c r="H258" s="142">
        <v>133</v>
      </c>
      <c r="I258" s="79">
        <v>0.48</v>
      </c>
      <c r="J258" s="80">
        <v>0.4</v>
      </c>
      <c r="K258" s="79"/>
      <c r="L258" s="101">
        <v>44</v>
      </c>
      <c r="M258" s="101">
        <v>1.4</v>
      </c>
      <c r="N258" s="80">
        <v>216</v>
      </c>
      <c r="O258" s="79">
        <v>188</v>
      </c>
      <c r="P258" s="80">
        <v>32</v>
      </c>
      <c r="Q258" s="79">
        <v>258</v>
      </c>
      <c r="R258" s="80">
        <v>0.2</v>
      </c>
      <c r="S258" s="79"/>
      <c r="T258" s="129">
        <v>78</v>
      </c>
    </row>
    <row r="259" spans="1:20" ht="15.75" thickBot="1" x14ac:dyDescent="0.3">
      <c r="A259" s="1"/>
      <c r="B259" s="19"/>
      <c r="C259" s="173" t="s">
        <v>79</v>
      </c>
      <c r="D259" s="143">
        <v>100</v>
      </c>
      <c r="E259" s="79">
        <v>1.5</v>
      </c>
      <c r="F259" s="80">
        <v>0.5</v>
      </c>
      <c r="G259" s="89">
        <v>21</v>
      </c>
      <c r="H259" s="79">
        <v>96</v>
      </c>
      <c r="I259" s="89">
        <v>0.04</v>
      </c>
      <c r="J259" s="142">
        <v>0.05</v>
      </c>
      <c r="K259" s="142"/>
      <c r="L259" s="142">
        <v>20</v>
      </c>
      <c r="M259" s="143">
        <v>10</v>
      </c>
      <c r="N259" s="144">
        <v>8</v>
      </c>
      <c r="O259" s="142">
        <v>28</v>
      </c>
      <c r="P259" s="143">
        <v>42</v>
      </c>
      <c r="Q259" s="141">
        <v>348</v>
      </c>
      <c r="R259" s="141">
        <v>0.6</v>
      </c>
      <c r="S259" s="141">
        <v>0.05</v>
      </c>
      <c r="T259" s="145">
        <v>63</v>
      </c>
    </row>
    <row r="260" spans="1:20" ht="21.6" customHeight="1" thickBot="1" x14ac:dyDescent="0.3">
      <c r="A260" s="1"/>
      <c r="B260" s="20"/>
      <c r="C260" s="148" t="s">
        <v>48</v>
      </c>
      <c r="D260" s="149">
        <f>SUM(D257:D259)</f>
        <v>340</v>
      </c>
      <c r="E260" s="116">
        <f>SUM(E257:E259)</f>
        <v>12.78</v>
      </c>
      <c r="F260" s="116">
        <f t="shared" ref="F260:S260" si="43">SUM(F257:F259)</f>
        <v>6.62</v>
      </c>
      <c r="G260" s="116">
        <f t="shared" si="43"/>
        <v>57</v>
      </c>
      <c r="H260" s="116">
        <f t="shared" si="43"/>
        <v>340.2</v>
      </c>
      <c r="I260" s="116">
        <f>SUM(I257:I259)</f>
        <v>0.55249999999999999</v>
      </c>
      <c r="J260" s="116">
        <f t="shared" si="43"/>
        <v>0.47000000000000003</v>
      </c>
      <c r="K260" s="116">
        <f t="shared" si="43"/>
        <v>2.7E-2</v>
      </c>
      <c r="L260" s="116">
        <f t="shared" si="43"/>
        <v>66.430000000000007</v>
      </c>
      <c r="M260" s="116">
        <f t="shared" si="43"/>
        <v>11.76</v>
      </c>
      <c r="N260" s="116">
        <f t="shared" si="43"/>
        <v>235.45</v>
      </c>
      <c r="O260" s="116">
        <f t="shared" si="43"/>
        <v>247.43</v>
      </c>
      <c r="P260" s="116">
        <f t="shared" si="43"/>
        <v>81.900000000000006</v>
      </c>
      <c r="Q260" s="116">
        <f t="shared" si="43"/>
        <v>682.1</v>
      </c>
      <c r="R260" s="116">
        <f t="shared" si="43"/>
        <v>1.3399999999999999</v>
      </c>
      <c r="S260" s="130">
        <f t="shared" si="43"/>
        <v>1.74</v>
      </c>
      <c r="T260" s="151"/>
    </row>
    <row r="261" spans="1:20" ht="16.5" thickBot="1" x14ac:dyDescent="0.3">
      <c r="A261" s="1"/>
      <c r="B261" s="22"/>
      <c r="C261" s="153" t="s">
        <v>49</v>
      </c>
      <c r="D261" s="330">
        <v>1795</v>
      </c>
      <c r="E261" s="155">
        <f>SUM(E248,E256,E260,)</f>
        <v>72.98</v>
      </c>
      <c r="F261" s="155">
        <f>SUM(F248,F256,F260,)</f>
        <v>53.889999999999993</v>
      </c>
      <c r="G261" s="155">
        <f>SUM(G248,G256,G260,)</f>
        <v>243.06</v>
      </c>
      <c r="H261" s="155">
        <f>H248+H256+H260</f>
        <v>1750.82</v>
      </c>
      <c r="I261" s="155">
        <f t="shared" ref="I261:R261" si="44">SUM(I248,I256,I260,)</f>
        <v>1.4264999999999999</v>
      </c>
      <c r="J261" s="155">
        <f t="shared" si="44"/>
        <v>2.153</v>
      </c>
      <c r="K261" s="155">
        <f t="shared" si="44"/>
        <v>1.69</v>
      </c>
      <c r="L261" s="155">
        <f t="shared" si="44"/>
        <v>2836.5599999999995</v>
      </c>
      <c r="M261" s="155">
        <f t="shared" si="44"/>
        <v>124.67000000000002</v>
      </c>
      <c r="N261" s="155">
        <f t="shared" si="44"/>
        <v>641.26</v>
      </c>
      <c r="O261" s="155">
        <f t="shared" si="44"/>
        <v>1106.19</v>
      </c>
      <c r="P261" s="155">
        <f t="shared" si="44"/>
        <v>277.04999999999995</v>
      </c>
      <c r="Q261" s="155">
        <f t="shared" si="44"/>
        <v>2999.4599999999996</v>
      </c>
      <c r="R261" s="155">
        <f t="shared" si="44"/>
        <v>14.43</v>
      </c>
      <c r="S261" s="155">
        <f>SUM(S248,S256,S260,)/1000</f>
        <v>0.15425</v>
      </c>
      <c r="T261" s="156"/>
    </row>
    <row r="262" spans="1:20" ht="18" customHeight="1" thickBot="1" x14ac:dyDescent="0.3">
      <c r="A262" s="1"/>
      <c r="B262" s="43"/>
      <c r="C262" s="331" t="s">
        <v>50</v>
      </c>
      <c r="D262" s="157"/>
      <c r="E262" s="158">
        <f>E261*100/77</f>
        <v>94.779220779220779</v>
      </c>
      <c r="F262" s="159">
        <f>F261*100/79</f>
        <v>68.215189873417714</v>
      </c>
      <c r="G262" s="159">
        <f>G261*100/335</f>
        <v>72.555223880597012</v>
      </c>
      <c r="H262" s="160">
        <f>H261*100/2350</f>
        <v>74.502978723404254</v>
      </c>
      <c r="I262" s="324">
        <f>I261*100/1.2</f>
        <v>118.87499999999999</v>
      </c>
      <c r="J262" s="163">
        <f>J261*100/1.4</f>
        <v>153.78571428571431</v>
      </c>
      <c r="K262" s="325">
        <f>K261*100/10</f>
        <v>16.899999999999999</v>
      </c>
      <c r="L262" s="163">
        <f>L261*100/700</f>
        <v>405.22285714285704</v>
      </c>
      <c r="M262" s="162">
        <f>M261*100/60</f>
        <v>207.78333333333336</v>
      </c>
      <c r="N262" s="162">
        <f>N261*100/1100</f>
        <v>58.296363636363637</v>
      </c>
      <c r="O262" s="325">
        <f>O261*100/1100</f>
        <v>100.56272727272727</v>
      </c>
      <c r="P262" s="163">
        <f>P261*100/250</f>
        <v>110.81999999999998</v>
      </c>
      <c r="Q262" s="161">
        <f>Q261*100/1100</f>
        <v>272.67818181818177</v>
      </c>
      <c r="R262" s="324">
        <f>R261*100/12</f>
        <v>120.25</v>
      </c>
      <c r="S262" s="161">
        <f>S261*100/0.1</f>
        <v>154.25</v>
      </c>
      <c r="T262" s="156"/>
    </row>
    <row r="263" spans="1:20" x14ac:dyDescent="0.25">
      <c r="A263" s="1"/>
      <c r="B263" s="29"/>
      <c r="C263" s="48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23"/>
    </row>
  </sheetData>
  <mergeCells count="152">
    <mergeCell ref="D216:D217"/>
    <mergeCell ref="E216:E217"/>
    <mergeCell ref="F216:F217"/>
    <mergeCell ref="G216:G217"/>
    <mergeCell ref="H216:H217"/>
    <mergeCell ref="T216:T217"/>
    <mergeCell ref="B254:B255"/>
    <mergeCell ref="N238:S238"/>
    <mergeCell ref="T238:T239"/>
    <mergeCell ref="D240:D241"/>
    <mergeCell ref="E240:E241"/>
    <mergeCell ref="F240:F241"/>
    <mergeCell ref="G240:G241"/>
    <mergeCell ref="H240:H241"/>
    <mergeCell ref="T240:T241"/>
    <mergeCell ref="B238:B239"/>
    <mergeCell ref="C238:C239"/>
    <mergeCell ref="D238:D239"/>
    <mergeCell ref="E238:G238"/>
    <mergeCell ref="H238:H239"/>
    <mergeCell ref="I238:M238"/>
    <mergeCell ref="B201:B202"/>
    <mergeCell ref="B214:B215"/>
    <mergeCell ref="C214:C215"/>
    <mergeCell ref="D214:D215"/>
    <mergeCell ref="E214:G214"/>
    <mergeCell ref="H214:H215"/>
    <mergeCell ref="I186:M186"/>
    <mergeCell ref="N186:S186"/>
    <mergeCell ref="T186:T187"/>
    <mergeCell ref="D188:D189"/>
    <mergeCell ref="E188:E189"/>
    <mergeCell ref="F188:F189"/>
    <mergeCell ref="G188:G189"/>
    <mergeCell ref="H188:H189"/>
    <mergeCell ref="T188:T189"/>
    <mergeCell ref="I214:M214"/>
    <mergeCell ref="N214:S214"/>
    <mergeCell ref="T214:T215"/>
    <mergeCell ref="B174:B175"/>
    <mergeCell ref="B186:B187"/>
    <mergeCell ref="C186:C187"/>
    <mergeCell ref="D186:D187"/>
    <mergeCell ref="E186:G186"/>
    <mergeCell ref="H186:H187"/>
    <mergeCell ref="I159:M159"/>
    <mergeCell ref="N159:S159"/>
    <mergeCell ref="T159:T160"/>
    <mergeCell ref="D161:D162"/>
    <mergeCell ref="E161:E162"/>
    <mergeCell ref="F161:F162"/>
    <mergeCell ref="G161:G162"/>
    <mergeCell ref="H161:H162"/>
    <mergeCell ref="T161:T162"/>
    <mergeCell ref="B148:B149"/>
    <mergeCell ref="B159:B160"/>
    <mergeCell ref="C159:C160"/>
    <mergeCell ref="D159:D160"/>
    <mergeCell ref="E159:G159"/>
    <mergeCell ref="H159:H160"/>
    <mergeCell ref="I134:M134"/>
    <mergeCell ref="N134:S134"/>
    <mergeCell ref="T134:T135"/>
    <mergeCell ref="D136:D137"/>
    <mergeCell ref="E136:E137"/>
    <mergeCell ref="F136:F137"/>
    <mergeCell ref="G136:G137"/>
    <mergeCell ref="H136:H137"/>
    <mergeCell ref="T136:T137"/>
    <mergeCell ref="B134:B135"/>
    <mergeCell ref="C134:C135"/>
    <mergeCell ref="D134:D135"/>
    <mergeCell ref="E134:G134"/>
    <mergeCell ref="H134:H135"/>
    <mergeCell ref="B113:B115"/>
    <mergeCell ref="B120:B123"/>
    <mergeCell ref="I107:M107"/>
    <mergeCell ref="N107:S107"/>
    <mergeCell ref="T107:T108"/>
    <mergeCell ref="D109:D110"/>
    <mergeCell ref="E109:E110"/>
    <mergeCell ref="F109:F110"/>
    <mergeCell ref="G109:G110"/>
    <mergeCell ref="H109:H110"/>
    <mergeCell ref="T109:T110"/>
    <mergeCell ref="B95:B97"/>
    <mergeCell ref="B107:B108"/>
    <mergeCell ref="C107:C108"/>
    <mergeCell ref="D107:D108"/>
    <mergeCell ref="E107:G107"/>
    <mergeCell ref="H107:H108"/>
    <mergeCell ref="I82:M82"/>
    <mergeCell ref="N82:S82"/>
    <mergeCell ref="T82:T83"/>
    <mergeCell ref="D84:D85"/>
    <mergeCell ref="E84:E85"/>
    <mergeCell ref="F84:F85"/>
    <mergeCell ref="G84:G85"/>
    <mergeCell ref="H84:H85"/>
    <mergeCell ref="T84:T85"/>
    <mergeCell ref="H82:H83"/>
    <mergeCell ref="B34:B37"/>
    <mergeCell ref="B43:B45"/>
    <mergeCell ref="B55:B56"/>
    <mergeCell ref="C55:C56"/>
    <mergeCell ref="D55:D56"/>
    <mergeCell ref="E55:G55"/>
    <mergeCell ref="B68:B70"/>
    <mergeCell ref="B82:B83"/>
    <mergeCell ref="C82:C83"/>
    <mergeCell ref="D82:D83"/>
    <mergeCell ref="E82:G82"/>
    <mergeCell ref="D30:D31"/>
    <mergeCell ref="E30:E31"/>
    <mergeCell ref="F30:F31"/>
    <mergeCell ref="G30:G31"/>
    <mergeCell ref="H30:H31"/>
    <mergeCell ref="T30:T31"/>
    <mergeCell ref="T55:T56"/>
    <mergeCell ref="D57:D58"/>
    <mergeCell ref="E57:E58"/>
    <mergeCell ref="F57:F58"/>
    <mergeCell ref="G57:G58"/>
    <mergeCell ref="H57:H58"/>
    <mergeCell ref="T57:T58"/>
    <mergeCell ref="H55:H56"/>
    <mergeCell ref="I55:M55"/>
    <mergeCell ref="N55:S55"/>
    <mergeCell ref="B9:B10"/>
    <mergeCell ref="B15:B17"/>
    <mergeCell ref="B28:B29"/>
    <mergeCell ref="C28:C29"/>
    <mergeCell ref="D28:D29"/>
    <mergeCell ref="E28:G28"/>
    <mergeCell ref="N3:S3"/>
    <mergeCell ref="T3:T4"/>
    <mergeCell ref="D5:D6"/>
    <mergeCell ref="E5:E6"/>
    <mergeCell ref="F5:F6"/>
    <mergeCell ref="G5:G6"/>
    <mergeCell ref="H5:H6"/>
    <mergeCell ref="T5:T6"/>
    <mergeCell ref="B3:B4"/>
    <mergeCell ref="C3:C4"/>
    <mergeCell ref="D3:D4"/>
    <mergeCell ref="E3:G3"/>
    <mergeCell ref="H3:H4"/>
    <mergeCell ref="I3:M3"/>
    <mergeCell ref="H28:H29"/>
    <mergeCell ref="I28:M28"/>
    <mergeCell ref="N28:S28"/>
    <mergeCell ref="T28:T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2024-11-18T09:06:46Z</dcterms:modified>
</cp:coreProperties>
</file>